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620" tabRatio="733" activeTab="11"/>
  </bookViews>
  <sheets>
    <sheet name="январь" sheetId="1" r:id="rId1"/>
    <sheet name="февраль" sheetId="2" r:id="rId2"/>
    <sheet name="март" sheetId="3" r:id="rId3"/>
    <sheet name="1квартал" sheetId="4" r:id="rId4"/>
    <sheet name="апрель" sheetId="5" r:id="rId5"/>
    <sheet name="май" sheetId="6" r:id="rId6"/>
    <sheet name="июнь" sheetId="7" r:id="rId7"/>
    <sheet name="2квартал" sheetId="8" r:id="rId8"/>
    <sheet name="1полугодие" sheetId="18" r:id="rId9"/>
    <sheet name="июль" sheetId="9" r:id="rId10"/>
    <sheet name="август" sheetId="10" r:id="rId11"/>
    <sheet name="сентябрь" sheetId="11" r:id="rId12"/>
    <sheet name="3квартал" sheetId="12" r:id="rId13"/>
    <sheet name="октябрь" sheetId="13" r:id="rId14"/>
    <sheet name="ноябрь" sheetId="14" r:id="rId15"/>
    <sheet name="декабрь" sheetId="15" r:id="rId16"/>
    <sheet name="4квартал" sheetId="16" r:id="rId17"/>
    <sheet name="2018 год" sheetId="17" r:id="rId18"/>
  </sheets>
  <externalReferences>
    <externalReference r:id="rId19"/>
  </externalReferences>
  <definedNames>
    <definedName name="org">[1]Титульный!$G$16</definedName>
    <definedName name="_xlnm.Print_Area" localSheetId="3">'1квартал'!$A$1:$J$90</definedName>
    <definedName name="_xlnm.Print_Area" localSheetId="8">'1полугодие'!$A$1:$J$90</definedName>
    <definedName name="_xlnm.Print_Area" localSheetId="17">'2018 год'!$A$1:$J$90</definedName>
    <definedName name="_xlnm.Print_Area" localSheetId="7">'2квартал'!$A$1:$J$90</definedName>
    <definedName name="_xlnm.Print_Area" localSheetId="12">'3квартал'!$A$1:$J$90</definedName>
    <definedName name="_xlnm.Print_Area" localSheetId="16">'4квартал'!$A$1:$J$90</definedName>
    <definedName name="_xlnm.Print_Area" localSheetId="10">август!$A$1:$J$90</definedName>
    <definedName name="_xlnm.Print_Area" localSheetId="4">апрель!$A$1:$J$90</definedName>
    <definedName name="_xlnm.Print_Area" localSheetId="15">декабрь!$A$1:$J$90</definedName>
    <definedName name="_xlnm.Print_Area" localSheetId="9">июль!$A$1:$J$90</definedName>
    <definedName name="_xlnm.Print_Area" localSheetId="6">июнь!$A$1:$J$90</definedName>
    <definedName name="_xlnm.Print_Area" localSheetId="5">май!$A$1:$J$90</definedName>
    <definedName name="_xlnm.Print_Area" localSheetId="2">март!$A$1:$J$90</definedName>
    <definedName name="_xlnm.Print_Area" localSheetId="14">ноябрь!$A$1:$J$90</definedName>
    <definedName name="_xlnm.Print_Area" localSheetId="13">октябрь!$A$1:$J$90</definedName>
    <definedName name="_xlnm.Print_Area" localSheetId="11">сентябрь!$A$1:$J$90</definedName>
    <definedName name="_xlnm.Print_Area" localSheetId="1">февраль!$A$1:$J$90</definedName>
    <definedName name="_xlnm.Print_Area" localSheetId="0">январь!$A$1:$J$90</definedName>
  </definedNames>
  <calcPr calcId="145621" calcOnSave="0"/>
</workbook>
</file>

<file path=xl/calcChain.xml><?xml version="1.0" encoding="utf-8"?>
<calcChain xmlns="http://schemas.openxmlformats.org/spreadsheetml/2006/main">
  <c r="I48" i="15" l="1"/>
  <c r="J48" i="15" s="1"/>
  <c r="I40" i="15"/>
  <c r="G40" i="15"/>
  <c r="I48" i="14" l="1"/>
  <c r="J48" i="14" s="1"/>
  <c r="I40" i="14"/>
  <c r="G40" i="14"/>
  <c r="I37" i="15" l="1"/>
  <c r="G37" i="15"/>
  <c r="J48" i="13" l="1"/>
  <c r="I48" i="13"/>
  <c r="I40" i="13"/>
  <c r="G40" i="13"/>
  <c r="J80" i="11" l="1"/>
  <c r="J79" i="11" s="1"/>
  <c r="I80" i="11"/>
  <c r="I79" i="11" s="1"/>
  <c r="H79" i="11"/>
  <c r="G79" i="11"/>
  <c r="J48" i="11"/>
  <c r="J46" i="11" s="1"/>
  <c r="I48" i="11"/>
  <c r="I46" i="11"/>
  <c r="I40" i="11"/>
  <c r="G40" i="11" s="1"/>
  <c r="G29" i="11"/>
  <c r="J24" i="11"/>
  <c r="I24" i="11"/>
  <c r="I20" i="11"/>
  <c r="I19" i="11" s="1"/>
  <c r="J15" i="11"/>
  <c r="I15" i="11"/>
  <c r="H15" i="11"/>
  <c r="G15" i="11"/>
  <c r="I42" i="11" l="1"/>
  <c r="G37" i="11"/>
  <c r="I37" i="11"/>
  <c r="J80" i="10"/>
  <c r="I80" i="10"/>
  <c r="I79" i="10" s="1"/>
  <c r="J79" i="10"/>
  <c r="H79" i="10"/>
  <c r="G79" i="10"/>
  <c r="I48" i="10"/>
  <c r="I46" i="10" s="1"/>
  <c r="I40" i="10"/>
  <c r="G40" i="10"/>
  <c r="G37" i="10" s="1"/>
  <c r="I37" i="10"/>
  <c r="G29" i="10"/>
  <c r="J24" i="10"/>
  <c r="I24" i="10"/>
  <c r="I20" i="10"/>
  <c r="I19" i="10" s="1"/>
  <c r="J15" i="10"/>
  <c r="I15" i="10"/>
  <c r="H15" i="10"/>
  <c r="G15" i="10"/>
  <c r="J80" i="9"/>
  <c r="I80" i="9"/>
  <c r="I79" i="9" s="1"/>
  <c r="J79" i="9"/>
  <c r="H79" i="9"/>
  <c r="G79" i="9"/>
  <c r="I48" i="9"/>
  <c r="I46" i="9" s="1"/>
  <c r="I40" i="9"/>
  <c r="G40" i="9"/>
  <c r="G37" i="9" s="1"/>
  <c r="I37" i="9"/>
  <c r="G29" i="9"/>
  <c r="J24" i="9"/>
  <c r="I24" i="9"/>
  <c r="I20" i="9"/>
  <c r="I19" i="9"/>
  <c r="J15" i="9"/>
  <c r="I15" i="9"/>
  <c r="H15" i="9"/>
  <c r="G15" i="9"/>
  <c r="J80" i="7"/>
  <c r="I80" i="7"/>
  <c r="I79" i="7" s="1"/>
  <c r="J79" i="7"/>
  <c r="H79" i="7"/>
  <c r="G79" i="7"/>
  <c r="I48" i="7"/>
  <c r="J48" i="7" s="1"/>
  <c r="I40" i="7"/>
  <c r="G40" i="7"/>
  <c r="G37" i="7" s="1"/>
  <c r="I37" i="7"/>
  <c r="G29" i="7"/>
  <c r="J24" i="7"/>
  <c r="I24" i="7"/>
  <c r="I20" i="7"/>
  <c r="I19" i="7"/>
  <c r="J15" i="7"/>
  <c r="I15" i="7"/>
  <c r="H15" i="7"/>
  <c r="G15" i="7"/>
  <c r="J80" i="6"/>
  <c r="I80" i="6"/>
  <c r="I79" i="6" s="1"/>
  <c r="J79" i="6"/>
  <c r="H79" i="6"/>
  <c r="G79" i="6"/>
  <c r="I48" i="6"/>
  <c r="I46" i="6" s="1"/>
  <c r="I40" i="6"/>
  <c r="G40" i="6"/>
  <c r="G37" i="6" s="1"/>
  <c r="I37" i="6"/>
  <c r="G29" i="6"/>
  <c r="J24" i="6"/>
  <c r="I24" i="6"/>
  <c r="I20" i="6"/>
  <c r="I19" i="6"/>
  <c r="J15" i="6"/>
  <c r="I15" i="6"/>
  <c r="H15" i="6"/>
  <c r="G15" i="6"/>
  <c r="J80" i="5"/>
  <c r="I80" i="5"/>
  <c r="I79" i="5" s="1"/>
  <c r="J79" i="5"/>
  <c r="H79" i="5"/>
  <c r="G79" i="5"/>
  <c r="J46" i="5"/>
  <c r="I46" i="5"/>
  <c r="I42" i="5"/>
  <c r="G51" i="5" s="1"/>
  <c r="I41" i="5"/>
  <c r="I37" i="5"/>
  <c r="G37" i="5"/>
  <c r="G29" i="5"/>
  <c r="J24" i="5"/>
  <c r="I24" i="5"/>
  <c r="I20" i="5"/>
  <c r="I19" i="5" s="1"/>
  <c r="J15" i="5"/>
  <c r="I15" i="5"/>
  <c r="H15" i="5"/>
  <c r="G15" i="5"/>
  <c r="J80" i="3"/>
  <c r="I80" i="3"/>
  <c r="J79" i="3"/>
  <c r="I79" i="3"/>
  <c r="H79" i="3"/>
  <c r="G79" i="3"/>
  <c r="I48" i="3"/>
  <c r="I46" i="3" s="1"/>
  <c r="I40" i="3"/>
  <c r="G40" i="3"/>
  <c r="G37" i="3" s="1"/>
  <c r="I37" i="3"/>
  <c r="G29" i="3"/>
  <c r="J24" i="3"/>
  <c r="I24" i="3"/>
  <c r="I20" i="3"/>
  <c r="I19" i="3"/>
  <c r="J15" i="3"/>
  <c r="I15" i="3"/>
  <c r="H15" i="3"/>
  <c r="G15" i="3"/>
  <c r="J80" i="2"/>
  <c r="I80" i="2"/>
  <c r="I79" i="2" s="1"/>
  <c r="J79" i="2"/>
  <c r="H79" i="2"/>
  <c r="G79" i="2"/>
  <c r="I48" i="2"/>
  <c r="I46" i="2" s="1"/>
  <c r="I40" i="2"/>
  <c r="G40" i="2"/>
  <c r="G37" i="2" s="1"/>
  <c r="I37" i="2"/>
  <c r="G29" i="2"/>
  <c r="J24" i="2"/>
  <c r="I24" i="2"/>
  <c r="I20" i="2"/>
  <c r="I19" i="2" s="1"/>
  <c r="J15" i="2"/>
  <c r="I15" i="2"/>
  <c r="H15" i="2"/>
  <c r="G15" i="2"/>
  <c r="J80" i="1"/>
  <c r="I80" i="1"/>
  <c r="I79" i="1" s="1"/>
  <c r="J79" i="1"/>
  <c r="H79" i="1"/>
  <c r="G79" i="1"/>
  <c r="I48" i="1"/>
  <c r="I46" i="1" s="1"/>
  <c r="I40" i="1"/>
  <c r="G40" i="1"/>
  <c r="G37" i="1" s="1"/>
  <c r="I37" i="1"/>
  <c r="G29" i="1"/>
  <c r="J24" i="1"/>
  <c r="I24" i="1"/>
  <c r="I20" i="1"/>
  <c r="I19" i="1"/>
  <c r="J15" i="1"/>
  <c r="I15" i="1"/>
  <c r="H15" i="1"/>
  <c r="G15" i="1"/>
  <c r="G51" i="11" l="1"/>
  <c r="I41" i="11"/>
  <c r="I42" i="10"/>
  <c r="J48" i="10"/>
  <c r="I42" i="9"/>
  <c r="J48" i="9"/>
  <c r="J46" i="7"/>
  <c r="I42" i="7"/>
  <c r="I46" i="7"/>
  <c r="I42" i="6"/>
  <c r="J48" i="6"/>
  <c r="I42" i="3"/>
  <c r="J48" i="3"/>
  <c r="I42" i="2"/>
  <c r="J48" i="2"/>
  <c r="I42" i="1"/>
  <c r="J48" i="1"/>
  <c r="H79" i="15"/>
  <c r="G79" i="15"/>
  <c r="J46" i="15"/>
  <c r="I46" i="15"/>
  <c r="G29" i="15"/>
  <c r="J24" i="15"/>
  <c r="I24" i="15"/>
  <c r="I20" i="15"/>
  <c r="I19" i="15" s="1"/>
  <c r="J15" i="15"/>
  <c r="I15" i="15"/>
  <c r="H15" i="15"/>
  <c r="G15" i="15"/>
  <c r="H79" i="14"/>
  <c r="G79" i="14"/>
  <c r="J46" i="14"/>
  <c r="I46" i="14"/>
  <c r="G29" i="14"/>
  <c r="J24" i="14"/>
  <c r="I24" i="14"/>
  <c r="I20" i="14"/>
  <c r="I19" i="14"/>
  <c r="J15" i="14"/>
  <c r="I15" i="14"/>
  <c r="H15" i="14"/>
  <c r="G15" i="14"/>
  <c r="H79" i="13"/>
  <c r="G79" i="13"/>
  <c r="I37" i="13"/>
  <c r="G37" i="13"/>
  <c r="G29" i="13"/>
  <c r="J24" i="13"/>
  <c r="I24" i="13"/>
  <c r="I20" i="13"/>
  <c r="I19" i="13"/>
  <c r="J15" i="13"/>
  <c r="I15" i="13"/>
  <c r="H15" i="13"/>
  <c r="G15" i="13"/>
  <c r="G51" i="10" l="1"/>
  <c r="I41" i="10"/>
  <c r="J46" i="10"/>
  <c r="J46" i="9"/>
  <c r="G51" i="9"/>
  <c r="I41" i="9"/>
  <c r="G51" i="7"/>
  <c r="I41" i="7"/>
  <c r="J46" i="6"/>
  <c r="G51" i="6"/>
  <c r="I41" i="6"/>
  <c r="J46" i="3"/>
  <c r="G51" i="3"/>
  <c r="I41" i="3"/>
  <c r="G51" i="2"/>
  <c r="I41" i="2"/>
  <c r="J46" i="2"/>
  <c r="J46" i="1"/>
  <c r="G51" i="1"/>
  <c r="I41" i="1"/>
  <c r="I42" i="15"/>
  <c r="I42" i="14"/>
  <c r="G37" i="14"/>
  <c r="I37" i="14"/>
  <c r="J46" i="13"/>
  <c r="I42" i="13"/>
  <c r="I46" i="13"/>
  <c r="G69" i="15"/>
  <c r="G68" i="15" s="1"/>
  <c r="H69" i="15"/>
  <c r="H68" i="15" s="1"/>
  <c r="I69" i="15"/>
  <c r="J69" i="15"/>
  <c r="I68" i="15" l="1"/>
  <c r="I80" i="15"/>
  <c r="I79" i="15" s="1"/>
  <c r="J68" i="15"/>
  <c r="J80" i="15"/>
  <c r="J79" i="15" s="1"/>
  <c r="G51" i="15"/>
  <c r="I41" i="15"/>
  <c r="G51" i="14"/>
  <c r="I41" i="14"/>
  <c r="G51" i="13"/>
  <c r="I41" i="13"/>
  <c r="F86" i="2"/>
  <c r="F85" i="2"/>
  <c r="F84" i="2"/>
  <c r="F83" i="2"/>
  <c r="F82" i="2"/>
  <c r="F81" i="2"/>
  <c r="F78" i="2"/>
  <c r="F77" i="2"/>
  <c r="F76" i="2"/>
  <c r="F75" i="2"/>
  <c r="F74" i="2"/>
  <c r="F72" i="2"/>
  <c r="F71" i="2"/>
  <c r="F70" i="2"/>
  <c r="J69" i="2"/>
  <c r="I69" i="2"/>
  <c r="H69" i="2"/>
  <c r="H68" i="2" s="1"/>
  <c r="G69" i="2"/>
  <c r="G68" i="2" s="1"/>
  <c r="J68" i="2"/>
  <c r="F67" i="2"/>
  <c r="F66" i="2"/>
  <c r="F65" i="2"/>
  <c r="F64" i="2"/>
  <c r="F63" i="2"/>
  <c r="F61" i="2"/>
  <c r="F60" i="2"/>
  <c r="H57" i="2"/>
  <c r="F56" i="2"/>
  <c r="F54" i="2"/>
  <c r="F53" i="2"/>
  <c r="F52" i="2"/>
  <c r="F50" i="2"/>
  <c r="F49" i="2"/>
  <c r="J59" i="2"/>
  <c r="I59" i="2"/>
  <c r="F59" i="2" s="1"/>
  <c r="F47" i="2"/>
  <c r="F45" i="2"/>
  <c r="F43" i="2"/>
  <c r="F39" i="2"/>
  <c r="F38" i="2"/>
  <c r="G35" i="2"/>
  <c r="F34" i="2"/>
  <c r="F32" i="2"/>
  <c r="F31" i="2"/>
  <c r="F30" i="2"/>
  <c r="F28" i="2"/>
  <c r="F27" i="2"/>
  <c r="F26" i="2"/>
  <c r="F25" i="2"/>
  <c r="F24" i="2"/>
  <c r="F23" i="2"/>
  <c r="F21" i="2"/>
  <c r="F20" i="2"/>
  <c r="F18" i="2"/>
  <c r="F17" i="2"/>
  <c r="F16" i="2"/>
  <c r="H35" i="2"/>
  <c r="F86" i="1"/>
  <c r="F85" i="1"/>
  <c r="F84" i="1"/>
  <c r="F83" i="1"/>
  <c r="F82" i="1"/>
  <c r="F81" i="1"/>
  <c r="F78" i="1"/>
  <c r="F77" i="1"/>
  <c r="F76" i="1"/>
  <c r="F75" i="1"/>
  <c r="F74" i="1"/>
  <c r="F72" i="1"/>
  <c r="F71" i="1"/>
  <c r="F70" i="1"/>
  <c r="I69" i="1"/>
  <c r="H69" i="1"/>
  <c r="H68" i="1" s="1"/>
  <c r="G69" i="1"/>
  <c r="G68" i="1" s="1"/>
  <c r="F67" i="1"/>
  <c r="F66" i="1"/>
  <c r="F65" i="1"/>
  <c r="F64" i="1"/>
  <c r="F63" i="1"/>
  <c r="F61" i="1"/>
  <c r="F60" i="1"/>
  <c r="H57" i="1"/>
  <c r="F56" i="1"/>
  <c r="F54" i="1"/>
  <c r="F53" i="1"/>
  <c r="F52" i="1"/>
  <c r="F50" i="1"/>
  <c r="F49" i="1"/>
  <c r="I59" i="1"/>
  <c r="F47" i="1"/>
  <c r="F45" i="1"/>
  <c r="F43" i="1"/>
  <c r="F40" i="1"/>
  <c r="F39" i="1"/>
  <c r="F38" i="1"/>
  <c r="F34" i="1"/>
  <c r="F32" i="1"/>
  <c r="F31" i="1"/>
  <c r="F30" i="1"/>
  <c r="F28" i="1"/>
  <c r="F27" i="1"/>
  <c r="F26" i="1"/>
  <c r="F25" i="1"/>
  <c r="F23" i="1"/>
  <c r="F21" i="1"/>
  <c r="F20" i="1"/>
  <c r="F18" i="1"/>
  <c r="F17" i="1"/>
  <c r="F16" i="1"/>
  <c r="H35" i="1"/>
  <c r="I68" i="2" l="1"/>
  <c r="I68" i="1"/>
  <c r="F68" i="2"/>
  <c r="F40" i="2"/>
  <c r="F46" i="2"/>
  <c r="F69" i="2"/>
  <c r="F48" i="2"/>
  <c r="F15" i="2"/>
  <c r="F24" i="1"/>
  <c r="F15" i="1"/>
  <c r="G35" i="1"/>
  <c r="J69" i="1"/>
  <c r="F48" i="1"/>
  <c r="I33" i="2" l="1"/>
  <c r="J33" i="2" s="1"/>
  <c r="J22" i="2" s="1"/>
  <c r="J19" i="2" s="1"/>
  <c r="I29" i="2" s="1"/>
  <c r="I33" i="1"/>
  <c r="J33" i="1" s="1"/>
  <c r="J22" i="1" s="1"/>
  <c r="J19" i="1" s="1"/>
  <c r="I29" i="1" s="1"/>
  <c r="F80" i="2"/>
  <c r="F79" i="2"/>
  <c r="F37" i="2"/>
  <c r="F42" i="2"/>
  <c r="F42" i="1"/>
  <c r="J59" i="1"/>
  <c r="F59" i="1" s="1"/>
  <c r="F46" i="1"/>
  <c r="G57" i="1"/>
  <c r="F37" i="1"/>
  <c r="J68" i="1"/>
  <c r="F68" i="1" s="1"/>
  <c r="F69" i="1"/>
  <c r="F79" i="1"/>
  <c r="I69" i="4"/>
  <c r="J26" i="4"/>
  <c r="J24" i="4" s="1"/>
  <c r="I26" i="4"/>
  <c r="I18" i="4"/>
  <c r="G18" i="4"/>
  <c r="F86" i="18"/>
  <c r="F85" i="18"/>
  <c r="F84" i="18"/>
  <c r="F83" i="18"/>
  <c r="F82" i="18"/>
  <c r="F81" i="18"/>
  <c r="F78" i="18"/>
  <c r="F77" i="18"/>
  <c r="F76" i="18"/>
  <c r="F75" i="18"/>
  <c r="F74" i="18"/>
  <c r="F72" i="18"/>
  <c r="F71" i="18"/>
  <c r="F70" i="18"/>
  <c r="F67" i="18"/>
  <c r="F66" i="18"/>
  <c r="F65" i="18"/>
  <c r="F64" i="18"/>
  <c r="F63" i="18"/>
  <c r="F61" i="18"/>
  <c r="F60" i="18"/>
  <c r="F59" i="18"/>
  <c r="F56" i="18"/>
  <c r="F54" i="18"/>
  <c r="F53" i="18"/>
  <c r="F52" i="18"/>
  <c r="F50" i="18"/>
  <c r="F49" i="18"/>
  <c r="F47" i="18"/>
  <c r="F45" i="18"/>
  <c r="F43" i="18"/>
  <c r="F39" i="18"/>
  <c r="F38" i="18"/>
  <c r="F34" i="18"/>
  <c r="F32" i="18"/>
  <c r="F31" i="18"/>
  <c r="F30" i="18"/>
  <c r="F28" i="18"/>
  <c r="F27" i="18"/>
  <c r="F25" i="18"/>
  <c r="F23" i="18"/>
  <c r="F21" i="18"/>
  <c r="F17" i="18"/>
  <c r="F16" i="18"/>
  <c r="D9" i="18"/>
  <c r="F86" i="15"/>
  <c r="F85" i="15"/>
  <c r="F84" i="15"/>
  <c r="F83" i="15"/>
  <c r="F82" i="15"/>
  <c r="F81" i="15"/>
  <c r="F78" i="15"/>
  <c r="F77" i="15"/>
  <c r="F76" i="15"/>
  <c r="F75" i="15"/>
  <c r="F74" i="15"/>
  <c r="F72" i="15"/>
  <c r="F71" i="15"/>
  <c r="F70" i="15"/>
  <c r="F67" i="15"/>
  <c r="F66" i="15"/>
  <c r="F65" i="15"/>
  <c r="F64" i="15"/>
  <c r="F63" i="15"/>
  <c r="F61" i="15"/>
  <c r="F60" i="15"/>
  <c r="H57" i="15"/>
  <c r="F56" i="15"/>
  <c r="F54" i="15"/>
  <c r="F53" i="15"/>
  <c r="F52" i="15"/>
  <c r="F50" i="15"/>
  <c r="F49" i="15"/>
  <c r="I59" i="15"/>
  <c r="F47" i="15"/>
  <c r="F45" i="15"/>
  <c r="F43" i="15"/>
  <c r="F39" i="15"/>
  <c r="F38" i="15"/>
  <c r="G35" i="15"/>
  <c r="F34" i="15"/>
  <c r="F32" i="15"/>
  <c r="F31" i="15"/>
  <c r="F30" i="15"/>
  <c r="F28" i="15"/>
  <c r="F27" i="15"/>
  <c r="F26" i="15"/>
  <c r="F25" i="15"/>
  <c r="F24" i="15"/>
  <c r="F23" i="15"/>
  <c r="F21" i="15"/>
  <c r="F20" i="15"/>
  <c r="F18" i="15"/>
  <c r="F17" i="15"/>
  <c r="F16" i="15"/>
  <c r="H35" i="15"/>
  <c r="F15" i="15"/>
  <c r="F86" i="14"/>
  <c r="F85" i="14"/>
  <c r="F84" i="14"/>
  <c r="F83" i="14"/>
  <c r="F82" i="14"/>
  <c r="F81" i="14"/>
  <c r="J69" i="14"/>
  <c r="J80" i="14" s="1"/>
  <c r="J79" i="14" s="1"/>
  <c r="F78" i="14"/>
  <c r="F77" i="14"/>
  <c r="F76" i="14"/>
  <c r="F75" i="14"/>
  <c r="F74" i="14"/>
  <c r="F72" i="14"/>
  <c r="F71" i="14"/>
  <c r="F70" i="14"/>
  <c r="I69" i="14"/>
  <c r="I80" i="14" s="1"/>
  <c r="I79" i="14" s="1"/>
  <c r="H69" i="14"/>
  <c r="H68" i="14" s="1"/>
  <c r="G69" i="14"/>
  <c r="G68" i="14"/>
  <c r="F67" i="14"/>
  <c r="F66" i="14"/>
  <c r="F65" i="14"/>
  <c r="F64" i="14"/>
  <c r="F63" i="14"/>
  <c r="F61" i="14"/>
  <c r="F60" i="14"/>
  <c r="H57" i="14"/>
  <c r="F56" i="14"/>
  <c r="F54" i="14"/>
  <c r="F53" i="14"/>
  <c r="F52" i="14"/>
  <c r="F50" i="14"/>
  <c r="F49" i="14"/>
  <c r="J59" i="14"/>
  <c r="I59" i="14"/>
  <c r="F59" i="14" s="1"/>
  <c r="F47" i="14"/>
  <c r="F45" i="14"/>
  <c r="F43" i="14"/>
  <c r="F39" i="14"/>
  <c r="F38" i="14"/>
  <c r="G35" i="14"/>
  <c r="F34" i="14"/>
  <c r="F32" i="14"/>
  <c r="F31" i="14"/>
  <c r="F30" i="14"/>
  <c r="F28" i="14"/>
  <c r="F27" i="14"/>
  <c r="F26" i="14"/>
  <c r="F25" i="14"/>
  <c r="F24" i="14"/>
  <c r="F23" i="14"/>
  <c r="F21" i="14"/>
  <c r="F20" i="14"/>
  <c r="F18" i="14"/>
  <c r="F17" i="14"/>
  <c r="F16" i="14"/>
  <c r="H35" i="14"/>
  <c r="F86" i="13"/>
  <c r="F85" i="13"/>
  <c r="F84" i="13"/>
  <c r="F83" i="13"/>
  <c r="F82" i="13"/>
  <c r="F81" i="13"/>
  <c r="F78" i="13"/>
  <c r="F77" i="13"/>
  <c r="F76" i="13"/>
  <c r="F75" i="13"/>
  <c r="F74" i="13"/>
  <c r="F72" i="13"/>
  <c r="F71" i="13"/>
  <c r="F70" i="13"/>
  <c r="J69" i="13"/>
  <c r="I69" i="13"/>
  <c r="H69" i="13"/>
  <c r="H68" i="13" s="1"/>
  <c r="G69" i="13"/>
  <c r="G68" i="13" s="1"/>
  <c r="J68" i="13"/>
  <c r="F67" i="13"/>
  <c r="F66" i="13"/>
  <c r="F65" i="13"/>
  <c r="F64" i="13"/>
  <c r="F63" i="13"/>
  <c r="F61" i="13"/>
  <c r="F60" i="13"/>
  <c r="H57" i="13"/>
  <c r="F56" i="13"/>
  <c r="F54" i="13"/>
  <c r="F53" i="13"/>
  <c r="F52" i="13"/>
  <c r="F50" i="13"/>
  <c r="F49" i="13"/>
  <c r="J59" i="13"/>
  <c r="I59" i="13"/>
  <c r="F47" i="13"/>
  <c r="F45" i="13"/>
  <c r="F43" i="13"/>
  <c r="F39" i="13"/>
  <c r="F38" i="13"/>
  <c r="H35" i="13"/>
  <c r="G35" i="13"/>
  <c r="F34" i="13"/>
  <c r="F32" i="13"/>
  <c r="F31" i="13"/>
  <c r="F30" i="13"/>
  <c r="F28" i="13"/>
  <c r="F27" i="13"/>
  <c r="F26" i="13"/>
  <c r="F25" i="13"/>
  <c r="F24" i="13"/>
  <c r="F23" i="13"/>
  <c r="F21" i="13"/>
  <c r="F20" i="13"/>
  <c r="F18" i="13"/>
  <c r="F17" i="13"/>
  <c r="F16" i="13"/>
  <c r="F86" i="11"/>
  <c r="F85" i="11"/>
  <c r="F84" i="11"/>
  <c r="F83" i="11"/>
  <c r="F82" i="11"/>
  <c r="F81" i="11"/>
  <c r="F78" i="11"/>
  <c r="F77" i="11"/>
  <c r="F76" i="11"/>
  <c r="F75" i="11"/>
  <c r="F74" i="11"/>
  <c r="F72" i="11"/>
  <c r="F71" i="11"/>
  <c r="F70" i="11"/>
  <c r="J69" i="11"/>
  <c r="I69" i="11"/>
  <c r="H69" i="11"/>
  <c r="H68" i="11" s="1"/>
  <c r="G69" i="11"/>
  <c r="F67" i="11"/>
  <c r="F66" i="11"/>
  <c r="F65" i="11"/>
  <c r="F64" i="11"/>
  <c r="F63" i="11"/>
  <c r="F61" i="11"/>
  <c r="F60" i="11"/>
  <c r="H57" i="11"/>
  <c r="F56" i="11"/>
  <c r="F54" i="11"/>
  <c r="F53" i="11"/>
  <c r="F52" i="11"/>
  <c r="F50" i="11"/>
  <c r="F49" i="11"/>
  <c r="I59" i="11"/>
  <c r="F47" i="11"/>
  <c r="F46" i="11"/>
  <c r="F45" i="11"/>
  <c r="F43" i="11"/>
  <c r="F39" i="11"/>
  <c r="F38" i="11"/>
  <c r="G35" i="11"/>
  <c r="F34" i="11"/>
  <c r="F32" i="11"/>
  <c r="F31" i="11"/>
  <c r="F30" i="11"/>
  <c r="F28" i="11"/>
  <c r="F27" i="11"/>
  <c r="F26" i="11"/>
  <c r="F25" i="11"/>
  <c r="F24" i="11"/>
  <c r="F23" i="11"/>
  <c r="F21" i="11"/>
  <c r="F20" i="11"/>
  <c r="F18" i="11"/>
  <c r="F17" i="11"/>
  <c r="F16" i="11"/>
  <c r="H35" i="11"/>
  <c r="F15" i="11"/>
  <c r="F86" i="10"/>
  <c r="F85" i="10"/>
  <c r="F84" i="10"/>
  <c r="F83" i="10"/>
  <c r="F82" i="10"/>
  <c r="F81" i="10"/>
  <c r="F78" i="10"/>
  <c r="F77" i="10"/>
  <c r="F76" i="10"/>
  <c r="F75" i="10"/>
  <c r="F74" i="10"/>
  <c r="F72" i="10"/>
  <c r="F71" i="10"/>
  <c r="F70" i="10"/>
  <c r="J69" i="10"/>
  <c r="I69" i="10"/>
  <c r="H69" i="10"/>
  <c r="G69" i="10"/>
  <c r="G68" i="10" s="1"/>
  <c r="F67" i="10"/>
  <c r="F66" i="10"/>
  <c r="F65" i="10"/>
  <c r="F64" i="10"/>
  <c r="F63" i="10"/>
  <c r="F61" i="10"/>
  <c r="F60" i="10"/>
  <c r="H57" i="10"/>
  <c r="F56" i="10"/>
  <c r="F54" i="10"/>
  <c r="F53" i="10"/>
  <c r="F52" i="10"/>
  <c r="F50" i="10"/>
  <c r="F49" i="10"/>
  <c r="J59" i="10"/>
  <c r="I59" i="10"/>
  <c r="F47" i="10"/>
  <c r="F45" i="10"/>
  <c r="F43" i="10"/>
  <c r="F39" i="10"/>
  <c r="F38" i="10"/>
  <c r="G35" i="10"/>
  <c r="F34" i="10"/>
  <c r="F32" i="10"/>
  <c r="F31" i="10"/>
  <c r="F30" i="10"/>
  <c r="F28" i="10"/>
  <c r="F27" i="10"/>
  <c r="F26" i="10"/>
  <c r="F25" i="10"/>
  <c r="F24" i="10"/>
  <c r="F23" i="10"/>
  <c r="F21" i="10"/>
  <c r="F20" i="10"/>
  <c r="F18" i="10"/>
  <c r="F17" i="10"/>
  <c r="F16" i="10"/>
  <c r="H35" i="10"/>
  <c r="F86" i="9"/>
  <c r="F85" i="9"/>
  <c r="F84" i="9"/>
  <c r="F83" i="9"/>
  <c r="F82" i="9"/>
  <c r="F81" i="9"/>
  <c r="F78" i="9"/>
  <c r="F77" i="9"/>
  <c r="F76" i="9"/>
  <c r="F75" i="9"/>
  <c r="F74" i="9"/>
  <c r="F72" i="9"/>
  <c r="F71" i="9"/>
  <c r="F70" i="9"/>
  <c r="J69" i="9"/>
  <c r="I69" i="9"/>
  <c r="H69" i="9"/>
  <c r="H68" i="9" s="1"/>
  <c r="G69" i="9"/>
  <c r="J68" i="9"/>
  <c r="G68" i="9"/>
  <c r="F67" i="9"/>
  <c r="F66" i="9"/>
  <c r="F65" i="9"/>
  <c r="F64" i="9"/>
  <c r="F63" i="9"/>
  <c r="F61" i="9"/>
  <c r="F60" i="9"/>
  <c r="H57" i="9"/>
  <c r="F56" i="9"/>
  <c r="F54" i="9"/>
  <c r="F53" i="9"/>
  <c r="F52" i="9"/>
  <c r="F50" i="9"/>
  <c r="F49" i="9"/>
  <c r="F46" i="9"/>
  <c r="I59" i="9"/>
  <c r="F47" i="9"/>
  <c r="F45" i="9"/>
  <c r="F43" i="9"/>
  <c r="F39" i="9"/>
  <c r="F38" i="9"/>
  <c r="G35" i="9"/>
  <c r="F34" i="9"/>
  <c r="F32" i="9"/>
  <c r="F31" i="9"/>
  <c r="F30" i="9"/>
  <c r="F28" i="9"/>
  <c r="F27" i="9"/>
  <c r="F26" i="9"/>
  <c r="F25" i="9"/>
  <c r="F24" i="9"/>
  <c r="F23" i="9"/>
  <c r="F21" i="9"/>
  <c r="F20" i="9"/>
  <c r="F18" i="9"/>
  <c r="F17" i="9"/>
  <c r="F16" i="9"/>
  <c r="H35" i="9"/>
  <c r="F86" i="7"/>
  <c r="F85" i="7"/>
  <c r="F84" i="7"/>
  <c r="F83" i="7"/>
  <c r="F82" i="7"/>
  <c r="F81" i="7"/>
  <c r="F78" i="7"/>
  <c r="F77" i="7"/>
  <c r="F76" i="7"/>
  <c r="F75" i="7"/>
  <c r="F74" i="7"/>
  <c r="F72" i="7"/>
  <c r="F71" i="7"/>
  <c r="F70" i="7"/>
  <c r="J69" i="7"/>
  <c r="I69" i="7"/>
  <c r="F79" i="7" s="1"/>
  <c r="H69" i="7"/>
  <c r="H68" i="7" s="1"/>
  <c r="G69" i="7"/>
  <c r="G68" i="7"/>
  <c r="F67" i="7"/>
  <c r="F66" i="7"/>
  <c r="F65" i="7"/>
  <c r="F64" i="7"/>
  <c r="F63" i="7"/>
  <c r="F61" i="7"/>
  <c r="F60" i="7"/>
  <c r="H57" i="7"/>
  <c r="F56" i="7"/>
  <c r="F54" i="7"/>
  <c r="F53" i="7"/>
  <c r="F52" i="7"/>
  <c r="F50" i="7"/>
  <c r="F49" i="7"/>
  <c r="J59" i="7"/>
  <c r="I59" i="7"/>
  <c r="F59" i="7" s="1"/>
  <c r="F47" i="7"/>
  <c r="F45" i="7"/>
  <c r="F43" i="7"/>
  <c r="F39" i="7"/>
  <c r="F38" i="7"/>
  <c r="G35" i="7"/>
  <c r="F34" i="7"/>
  <c r="F32" i="7"/>
  <c r="F31" i="7"/>
  <c r="F30" i="7"/>
  <c r="F28" i="7"/>
  <c r="F27" i="7"/>
  <c r="F26" i="7"/>
  <c r="F25" i="7"/>
  <c r="F24" i="7"/>
  <c r="F23" i="7"/>
  <c r="F21" i="7"/>
  <c r="F20" i="7"/>
  <c r="F18" i="7"/>
  <c r="F17" i="7"/>
  <c r="F16" i="7"/>
  <c r="H35" i="7"/>
  <c r="F15" i="7"/>
  <c r="F86" i="6"/>
  <c r="F85" i="6"/>
  <c r="F84" i="6"/>
  <c r="F83" i="6"/>
  <c r="F82" i="6"/>
  <c r="F81" i="6"/>
  <c r="F78" i="6"/>
  <c r="F77" i="6"/>
  <c r="F76" i="6"/>
  <c r="F75" i="6"/>
  <c r="F74" i="6"/>
  <c r="F72" i="6"/>
  <c r="F71" i="6"/>
  <c r="F70" i="6"/>
  <c r="J69" i="6"/>
  <c r="I69" i="6"/>
  <c r="H69" i="6"/>
  <c r="H68" i="6" s="1"/>
  <c r="G69" i="6"/>
  <c r="G68" i="6" s="1"/>
  <c r="J68" i="6"/>
  <c r="F67" i="6"/>
  <c r="F66" i="6"/>
  <c r="F65" i="6"/>
  <c r="F64" i="6"/>
  <c r="F63" i="6"/>
  <c r="F61" i="6"/>
  <c r="F60" i="6"/>
  <c r="H57" i="6"/>
  <c r="F56" i="6"/>
  <c r="F54" i="6"/>
  <c r="F53" i="6"/>
  <c r="F52" i="6"/>
  <c r="F50" i="6"/>
  <c r="F49" i="6"/>
  <c r="J59" i="6"/>
  <c r="I59" i="6"/>
  <c r="F47" i="6"/>
  <c r="F45" i="6"/>
  <c r="F43" i="6"/>
  <c r="F39" i="6"/>
  <c r="F38" i="6"/>
  <c r="G35" i="6"/>
  <c r="F34" i="6"/>
  <c r="F32" i="6"/>
  <c r="F31" i="6"/>
  <c r="F30" i="6"/>
  <c r="F28" i="6"/>
  <c r="F27" i="6"/>
  <c r="F26" i="6"/>
  <c r="F25" i="6"/>
  <c r="F24" i="6"/>
  <c r="F23" i="6"/>
  <c r="F21" i="6"/>
  <c r="F20" i="6"/>
  <c r="F18" i="6"/>
  <c r="F17" i="6"/>
  <c r="F16" i="6"/>
  <c r="H35" i="6"/>
  <c r="F15" i="6"/>
  <c r="F86" i="5"/>
  <c r="F85" i="5"/>
  <c r="F84" i="5"/>
  <c r="F83" i="5"/>
  <c r="F82" i="5"/>
  <c r="F81" i="5"/>
  <c r="F78" i="5"/>
  <c r="F77" i="5"/>
  <c r="F76" i="5"/>
  <c r="F75" i="5"/>
  <c r="F74" i="5"/>
  <c r="F72" i="5"/>
  <c r="F71" i="5"/>
  <c r="F70" i="5"/>
  <c r="J69" i="5"/>
  <c r="I69" i="5"/>
  <c r="H69" i="5"/>
  <c r="H68" i="5" s="1"/>
  <c r="G69" i="5"/>
  <c r="G68" i="5" s="1"/>
  <c r="F67" i="5"/>
  <c r="F66" i="5"/>
  <c r="F65" i="5"/>
  <c r="F64" i="5"/>
  <c r="F63" i="5"/>
  <c r="F61" i="5"/>
  <c r="F60" i="5"/>
  <c r="H57" i="5"/>
  <c r="F56" i="5"/>
  <c r="F54" i="5"/>
  <c r="F53" i="5"/>
  <c r="F52" i="5"/>
  <c r="F50" i="5"/>
  <c r="F49" i="5"/>
  <c r="J59" i="5"/>
  <c r="I59" i="5"/>
  <c r="F59" i="5" s="1"/>
  <c r="F47" i="5"/>
  <c r="F46" i="5"/>
  <c r="F45" i="5"/>
  <c r="F43" i="5"/>
  <c r="F39" i="5"/>
  <c r="F38" i="5"/>
  <c r="F34" i="5"/>
  <c r="F32" i="5"/>
  <c r="F31" i="5"/>
  <c r="F30" i="5"/>
  <c r="F28" i="5"/>
  <c r="F27" i="5"/>
  <c r="F26" i="5"/>
  <c r="F25" i="5"/>
  <c r="F24" i="5"/>
  <c r="F23" i="5"/>
  <c r="F21" i="5"/>
  <c r="F20" i="5"/>
  <c r="F18" i="5"/>
  <c r="F17" i="5"/>
  <c r="F16" i="5"/>
  <c r="H35" i="5"/>
  <c r="F15" i="5"/>
  <c r="F86" i="3"/>
  <c r="F85" i="3"/>
  <c r="F84" i="3"/>
  <c r="F83" i="3"/>
  <c r="F82" i="3"/>
  <c r="F81" i="3"/>
  <c r="F78" i="3"/>
  <c r="F77" i="3"/>
  <c r="F76" i="3"/>
  <c r="F75" i="3"/>
  <c r="F74" i="3"/>
  <c r="F72" i="3"/>
  <c r="F71" i="3"/>
  <c r="F70" i="3"/>
  <c r="J69" i="3"/>
  <c r="I69" i="3"/>
  <c r="I68" i="3"/>
  <c r="I68" i="4" s="1"/>
  <c r="H69" i="3"/>
  <c r="H68" i="3" s="1"/>
  <c r="H68" i="4" s="1"/>
  <c r="G69" i="3"/>
  <c r="G68" i="3" s="1"/>
  <c r="F67" i="3"/>
  <c r="F66" i="3"/>
  <c r="F65" i="3"/>
  <c r="F64" i="3"/>
  <c r="F63" i="3"/>
  <c r="F61" i="3"/>
  <c r="F60" i="3"/>
  <c r="H57" i="3"/>
  <c r="F56" i="3"/>
  <c r="F54" i="3"/>
  <c r="F53" i="3"/>
  <c r="F52" i="3"/>
  <c r="F50" i="3"/>
  <c r="F49" i="3"/>
  <c r="J59" i="3"/>
  <c r="I59" i="3"/>
  <c r="F47" i="3"/>
  <c r="F45" i="3"/>
  <c r="F43" i="3"/>
  <c r="F39" i="3"/>
  <c r="F38" i="3"/>
  <c r="G35" i="3"/>
  <c r="F34" i="3"/>
  <c r="F32" i="3"/>
  <c r="F31" i="3"/>
  <c r="F30" i="3"/>
  <c r="F28" i="3"/>
  <c r="F27" i="3"/>
  <c r="F26" i="3"/>
  <c r="F25" i="3"/>
  <c r="F24" i="3"/>
  <c r="F23" i="3"/>
  <c r="F21" i="3"/>
  <c r="F20" i="3"/>
  <c r="F18" i="3"/>
  <c r="F17" i="3"/>
  <c r="F16" i="3"/>
  <c r="H35" i="3"/>
  <c r="F15" i="3"/>
  <c r="F40" i="15"/>
  <c r="F46" i="15"/>
  <c r="J59" i="15"/>
  <c r="F69" i="15"/>
  <c r="F48" i="15"/>
  <c r="F40" i="14"/>
  <c r="F15" i="14"/>
  <c r="F48" i="14"/>
  <c r="F46" i="14"/>
  <c r="F40" i="13"/>
  <c r="F15" i="13"/>
  <c r="F48" i="13"/>
  <c r="F46" i="13"/>
  <c r="F40" i="11"/>
  <c r="J59" i="11"/>
  <c r="F59" i="11" s="1"/>
  <c r="F48" i="11"/>
  <c r="F40" i="10"/>
  <c r="F15" i="10"/>
  <c r="F48" i="10"/>
  <c r="F46" i="10"/>
  <c r="F40" i="9"/>
  <c r="J59" i="9"/>
  <c r="F59" i="9" s="1"/>
  <c r="F15" i="9"/>
  <c r="F48" i="9"/>
  <c r="F40" i="7"/>
  <c r="F46" i="7"/>
  <c r="F48" i="7"/>
  <c r="F40" i="6"/>
  <c r="F46" i="6"/>
  <c r="F48" i="6"/>
  <c r="F40" i="5"/>
  <c r="G35" i="5"/>
  <c r="F48" i="5"/>
  <c r="F46" i="3"/>
  <c r="F40" i="3"/>
  <c r="F48" i="3"/>
  <c r="F37" i="15"/>
  <c r="F42" i="15"/>
  <c r="F37" i="14"/>
  <c r="G57" i="14"/>
  <c r="F42" i="14"/>
  <c r="F42" i="13"/>
  <c r="F37" i="13"/>
  <c r="G57" i="13"/>
  <c r="F42" i="11"/>
  <c r="G57" i="11"/>
  <c r="F37" i="11"/>
  <c r="F37" i="10"/>
  <c r="G57" i="10"/>
  <c r="F42" i="10"/>
  <c r="F42" i="9"/>
  <c r="F37" i="9"/>
  <c r="G57" i="9"/>
  <c r="G57" i="7"/>
  <c r="F37" i="7"/>
  <c r="F42" i="7"/>
  <c r="F37" i="6"/>
  <c r="F42" i="6"/>
  <c r="G57" i="6"/>
  <c r="F42" i="5"/>
  <c r="G57" i="5"/>
  <c r="F37" i="5"/>
  <c r="F42" i="3"/>
  <c r="G57" i="3"/>
  <c r="F37" i="3"/>
  <c r="F86" i="17"/>
  <c r="F85" i="17"/>
  <c r="F84" i="17"/>
  <c r="F83" i="17"/>
  <c r="F82" i="17"/>
  <c r="F81" i="17"/>
  <c r="F78" i="17"/>
  <c r="F77" i="17"/>
  <c r="F76" i="17"/>
  <c r="F75" i="17"/>
  <c r="F74" i="17"/>
  <c r="F72" i="17"/>
  <c r="F71" i="17"/>
  <c r="F70" i="17"/>
  <c r="F67" i="17"/>
  <c r="F66" i="17"/>
  <c r="F65" i="17"/>
  <c r="F64" i="17"/>
  <c r="F63" i="17"/>
  <c r="F61" i="17"/>
  <c r="F60" i="17"/>
  <c r="F59" i="17"/>
  <c r="F56" i="17"/>
  <c r="F54" i="17"/>
  <c r="F53" i="17"/>
  <c r="F52" i="17"/>
  <c r="F50" i="17"/>
  <c r="F49" i="17"/>
  <c r="F47" i="17"/>
  <c r="F45" i="17"/>
  <c r="F43" i="17"/>
  <c r="F39" i="17"/>
  <c r="F38" i="17"/>
  <c r="F34" i="17"/>
  <c r="F32" i="17"/>
  <c r="F31" i="17"/>
  <c r="F30" i="17"/>
  <c r="F28" i="17"/>
  <c r="F27" i="17"/>
  <c r="F25" i="17"/>
  <c r="F23" i="17"/>
  <c r="F21" i="17"/>
  <c r="F17" i="17"/>
  <c r="F16" i="17"/>
  <c r="D9" i="17"/>
  <c r="H55" i="16"/>
  <c r="G55" i="16"/>
  <c r="J48" i="16"/>
  <c r="J46" i="16" s="1"/>
  <c r="I48" i="16"/>
  <c r="I46" i="16" s="1"/>
  <c r="H48" i="16"/>
  <c r="H46" i="16" s="1"/>
  <c r="G48" i="16"/>
  <c r="G46" i="16" s="1"/>
  <c r="H40" i="16"/>
  <c r="H37" i="16" s="1"/>
  <c r="I40" i="16"/>
  <c r="I37" i="16" s="1"/>
  <c r="J40" i="16"/>
  <c r="J37" i="16" s="1"/>
  <c r="G40" i="16"/>
  <c r="I42" i="16" s="1"/>
  <c r="H80" i="16"/>
  <c r="G80" i="16"/>
  <c r="H79" i="16"/>
  <c r="G79" i="16"/>
  <c r="H33" i="16"/>
  <c r="G33" i="16"/>
  <c r="J26" i="16"/>
  <c r="J24" i="16" s="1"/>
  <c r="I26" i="16"/>
  <c r="I24" i="16" s="1"/>
  <c r="H26" i="16"/>
  <c r="H24" i="16" s="1"/>
  <c r="G26" i="16"/>
  <c r="G24" i="16" s="1"/>
  <c r="H18" i="16"/>
  <c r="I18" i="16"/>
  <c r="J18" i="16"/>
  <c r="J15" i="16" s="1"/>
  <c r="G18" i="16"/>
  <c r="G29" i="16" s="1"/>
  <c r="F86" i="16"/>
  <c r="F85" i="16"/>
  <c r="F84" i="16"/>
  <c r="F83" i="16"/>
  <c r="F82" i="16"/>
  <c r="F81" i="16"/>
  <c r="F78" i="16"/>
  <c r="F77" i="16"/>
  <c r="F76" i="16"/>
  <c r="F75" i="16"/>
  <c r="F74" i="16"/>
  <c r="F72" i="16"/>
  <c r="F71" i="16"/>
  <c r="F70" i="16"/>
  <c r="F67" i="16"/>
  <c r="F66" i="16"/>
  <c r="F65" i="16"/>
  <c r="F64" i="16"/>
  <c r="F63" i="16"/>
  <c r="F61" i="16"/>
  <c r="F60" i="16"/>
  <c r="F59" i="16"/>
  <c r="F56" i="16"/>
  <c r="F54" i="16"/>
  <c r="F53" i="16"/>
  <c r="F52" i="16"/>
  <c r="F50" i="16"/>
  <c r="F49" i="16"/>
  <c r="F47" i="16"/>
  <c r="F45" i="16"/>
  <c r="F43" i="16"/>
  <c r="F39" i="16"/>
  <c r="F38" i="16"/>
  <c r="F34" i="16"/>
  <c r="F32" i="16"/>
  <c r="F31" i="16"/>
  <c r="F30" i="16"/>
  <c r="F28" i="16"/>
  <c r="F27" i="16"/>
  <c r="F25" i="16"/>
  <c r="F23" i="16"/>
  <c r="F21" i="16"/>
  <c r="F17" i="16"/>
  <c r="F16" i="16"/>
  <c r="D9" i="16"/>
  <c r="H55" i="12"/>
  <c r="G55" i="12"/>
  <c r="J48" i="12"/>
  <c r="J46" i="12" s="1"/>
  <c r="I48" i="12"/>
  <c r="I46" i="12" s="1"/>
  <c r="H48" i="12"/>
  <c r="G48" i="12"/>
  <c r="G46" i="12" s="1"/>
  <c r="H40" i="12"/>
  <c r="H37" i="12" s="1"/>
  <c r="I40" i="12"/>
  <c r="I37" i="12" s="1"/>
  <c r="J40" i="12"/>
  <c r="J37" i="12" s="1"/>
  <c r="G40" i="12"/>
  <c r="G37" i="12" s="1"/>
  <c r="H33" i="12"/>
  <c r="G33" i="12"/>
  <c r="H55" i="8"/>
  <c r="G55" i="8"/>
  <c r="H33" i="8"/>
  <c r="G33" i="8"/>
  <c r="H80" i="12"/>
  <c r="G80" i="12"/>
  <c r="H79" i="12"/>
  <c r="G79" i="12"/>
  <c r="J26" i="12"/>
  <c r="I26" i="12"/>
  <c r="I24" i="12" s="1"/>
  <c r="H26" i="12"/>
  <c r="G26" i="12"/>
  <c r="H18" i="12"/>
  <c r="I18" i="12"/>
  <c r="I15" i="12" s="1"/>
  <c r="J18" i="12"/>
  <c r="J15" i="12" s="1"/>
  <c r="G18" i="12"/>
  <c r="G29" i="12" s="1"/>
  <c r="F86" i="12"/>
  <c r="F85" i="12"/>
  <c r="F84" i="12"/>
  <c r="F83" i="12"/>
  <c r="F82" i="12"/>
  <c r="F81" i="12"/>
  <c r="F78" i="12"/>
  <c r="F77" i="12"/>
  <c r="F76" i="12"/>
  <c r="F75" i="12"/>
  <c r="F74" i="12"/>
  <c r="F72" i="12"/>
  <c r="F71" i="12"/>
  <c r="F70" i="12"/>
  <c r="F67" i="12"/>
  <c r="F66" i="12"/>
  <c r="F65" i="12"/>
  <c r="F64" i="12"/>
  <c r="F63" i="12"/>
  <c r="F61" i="12"/>
  <c r="F60" i="12"/>
  <c r="F59" i="12"/>
  <c r="F56" i="12"/>
  <c r="F54" i="12"/>
  <c r="F53" i="12"/>
  <c r="F52" i="12"/>
  <c r="F50" i="12"/>
  <c r="F49" i="12"/>
  <c r="H46" i="12"/>
  <c r="F47" i="12"/>
  <c r="F45" i="12"/>
  <c r="F43" i="12"/>
  <c r="F39" i="12"/>
  <c r="F38" i="12"/>
  <c r="F34" i="12"/>
  <c r="F32" i="12"/>
  <c r="F31" i="12"/>
  <c r="F30" i="12"/>
  <c r="F28" i="12"/>
  <c r="F27" i="12"/>
  <c r="F25" i="12"/>
  <c r="F23" i="12"/>
  <c r="F21" i="12"/>
  <c r="F17" i="12"/>
  <c r="F16" i="12"/>
  <c r="D9" i="12"/>
  <c r="G80" i="4"/>
  <c r="H80" i="4"/>
  <c r="H79" i="4"/>
  <c r="H80" i="8"/>
  <c r="G80" i="8"/>
  <c r="H79" i="8"/>
  <c r="G79" i="8"/>
  <c r="I69" i="8"/>
  <c r="H48" i="8"/>
  <c r="H46" i="8" s="1"/>
  <c r="I48" i="8"/>
  <c r="J48" i="8"/>
  <c r="J46" i="8" s="1"/>
  <c r="G48" i="8"/>
  <c r="G46" i="8" s="1"/>
  <c r="H40" i="8"/>
  <c r="H37" i="8" s="1"/>
  <c r="I40" i="8"/>
  <c r="I37" i="8" s="1"/>
  <c r="J40" i="8"/>
  <c r="G40" i="8"/>
  <c r="I42" i="8" s="1"/>
  <c r="H18" i="8"/>
  <c r="I18" i="8"/>
  <c r="I15" i="8" s="1"/>
  <c r="J18" i="8"/>
  <c r="J15" i="8" s="1"/>
  <c r="I26" i="8"/>
  <c r="I24" i="8" s="1"/>
  <c r="J26" i="8"/>
  <c r="J24" i="8" s="1"/>
  <c r="H26" i="8"/>
  <c r="H24" i="8" s="1"/>
  <c r="G26" i="8"/>
  <c r="G24" i="8" s="1"/>
  <c r="G18" i="8"/>
  <c r="I20" i="8" s="1"/>
  <c r="I19" i="8" s="1"/>
  <c r="G57" i="15"/>
  <c r="G24" i="12"/>
  <c r="I15" i="16"/>
  <c r="F86" i="8"/>
  <c r="F85" i="8"/>
  <c r="F84" i="8"/>
  <c r="F83" i="8"/>
  <c r="F82" i="8"/>
  <c r="F81" i="8"/>
  <c r="F78" i="8"/>
  <c r="F77" i="8"/>
  <c r="F76" i="8"/>
  <c r="F75" i="8"/>
  <c r="F74" i="8"/>
  <c r="F72" i="8"/>
  <c r="F71" i="8"/>
  <c r="F70" i="8"/>
  <c r="F67" i="8"/>
  <c r="F66" i="8"/>
  <c r="F65" i="8"/>
  <c r="F64" i="8"/>
  <c r="F63" i="8"/>
  <c r="F61" i="8"/>
  <c r="F60" i="8"/>
  <c r="F59" i="8"/>
  <c r="F56" i="8"/>
  <c r="F54" i="8"/>
  <c r="F53" i="8"/>
  <c r="F52" i="8"/>
  <c r="F50" i="8"/>
  <c r="F49" i="8"/>
  <c r="F47" i="8"/>
  <c r="F45" i="8"/>
  <c r="F43" i="8"/>
  <c r="F39" i="8"/>
  <c r="F38" i="8"/>
  <c r="F34" i="8"/>
  <c r="F32" i="8"/>
  <c r="F31" i="8"/>
  <c r="F30" i="8"/>
  <c r="F28" i="8"/>
  <c r="F27" i="8"/>
  <c r="F25" i="8"/>
  <c r="F23" i="8"/>
  <c r="F21" i="8"/>
  <c r="F17" i="8"/>
  <c r="F16" i="8"/>
  <c r="D9" i="8"/>
  <c r="G79" i="4"/>
  <c r="G69" i="4"/>
  <c r="J48" i="4"/>
  <c r="I48" i="4"/>
  <c r="H48" i="4"/>
  <c r="G48" i="4"/>
  <c r="H55" i="4"/>
  <c r="G55" i="4"/>
  <c r="J46" i="4"/>
  <c r="I46" i="4"/>
  <c r="H46" i="4"/>
  <c r="G46" i="4"/>
  <c r="H40" i="4"/>
  <c r="I40" i="4"/>
  <c r="I37" i="4" s="1"/>
  <c r="J40" i="4"/>
  <c r="J37" i="4" s="1"/>
  <c r="G40" i="4"/>
  <c r="G37" i="4" s="1"/>
  <c r="H33" i="4"/>
  <c r="G33" i="4"/>
  <c r="H26" i="4"/>
  <c r="G26" i="4"/>
  <c r="H18" i="4"/>
  <c r="J18" i="4"/>
  <c r="D9" i="2"/>
  <c r="F86" i="4"/>
  <c r="F85" i="4"/>
  <c r="F84" i="4"/>
  <c r="F83" i="4"/>
  <c r="F82" i="4"/>
  <c r="F81" i="4"/>
  <c r="F78" i="4"/>
  <c r="F77" i="4"/>
  <c r="F76" i="4"/>
  <c r="F75" i="4"/>
  <c r="F74" i="4"/>
  <c r="F72" i="4"/>
  <c r="F71" i="4"/>
  <c r="F70" i="4"/>
  <c r="F67" i="4"/>
  <c r="F66" i="4"/>
  <c r="F65" i="4"/>
  <c r="F64" i="4"/>
  <c r="F63" i="4"/>
  <c r="F61" i="4"/>
  <c r="F60" i="4"/>
  <c r="F59" i="4"/>
  <c r="F56" i="4"/>
  <c r="F54" i="4"/>
  <c r="F53" i="4"/>
  <c r="F52" i="4"/>
  <c r="F50" i="4"/>
  <c r="F49" i="4"/>
  <c r="F47" i="4"/>
  <c r="F45" i="4"/>
  <c r="F43" i="4"/>
  <c r="F39" i="4"/>
  <c r="F38" i="4"/>
  <c r="F34" i="4"/>
  <c r="F32" i="4"/>
  <c r="F31" i="4"/>
  <c r="F30" i="4"/>
  <c r="F28" i="4"/>
  <c r="F27" i="4"/>
  <c r="F25" i="4"/>
  <c r="F23" i="4"/>
  <c r="F21" i="4"/>
  <c r="F17" i="4"/>
  <c r="F16" i="4"/>
  <c r="D9" i="4"/>
  <c r="D9" i="15"/>
  <c r="D9" i="14"/>
  <c r="D9" i="13"/>
  <c r="D9" i="11"/>
  <c r="D9" i="10"/>
  <c r="D9" i="9"/>
  <c r="D9" i="7"/>
  <c r="D9" i="6"/>
  <c r="D9" i="5"/>
  <c r="D9" i="3"/>
  <c r="H24" i="4"/>
  <c r="D9" i="1"/>
  <c r="J80" i="13" l="1"/>
  <c r="J79" i="13" s="1"/>
  <c r="J79" i="16" s="1"/>
  <c r="I79" i="13"/>
  <c r="I80" i="13"/>
  <c r="I68" i="14"/>
  <c r="F59" i="15"/>
  <c r="I55" i="11"/>
  <c r="J55" i="11" s="1"/>
  <c r="J44" i="11" s="1"/>
  <c r="F69" i="11"/>
  <c r="I33" i="11"/>
  <c r="J33" i="11"/>
  <c r="J22" i="11" s="1"/>
  <c r="J19" i="11" s="1"/>
  <c r="I29" i="11" s="1"/>
  <c r="J68" i="11"/>
  <c r="I55" i="10"/>
  <c r="J55" i="10" s="1"/>
  <c r="J44" i="10" s="1"/>
  <c r="I33" i="10"/>
  <c r="J33" i="10" s="1"/>
  <c r="J22" i="10" s="1"/>
  <c r="J19" i="10" s="1"/>
  <c r="I29" i="10" s="1"/>
  <c r="F69" i="10"/>
  <c r="I55" i="9"/>
  <c r="J55" i="9" s="1"/>
  <c r="J44" i="9" s="1"/>
  <c r="I33" i="9"/>
  <c r="J33" i="9" s="1"/>
  <c r="J22" i="9" s="1"/>
  <c r="J19" i="9" s="1"/>
  <c r="I29" i="9" s="1"/>
  <c r="I55" i="7"/>
  <c r="J55" i="7" s="1"/>
  <c r="J44" i="7" s="1"/>
  <c r="J33" i="7"/>
  <c r="J22" i="7" s="1"/>
  <c r="J19" i="7" s="1"/>
  <c r="I29" i="7" s="1"/>
  <c r="I33" i="7"/>
  <c r="I68" i="7"/>
  <c r="I55" i="6"/>
  <c r="J55" i="6" s="1"/>
  <c r="J44" i="6" s="1"/>
  <c r="F59" i="6"/>
  <c r="J33" i="6"/>
  <c r="J22" i="6" s="1"/>
  <c r="J19" i="6" s="1"/>
  <c r="I29" i="6" s="1"/>
  <c r="I33" i="6"/>
  <c r="I55" i="5"/>
  <c r="J55" i="5" s="1"/>
  <c r="J44" i="5" s="1"/>
  <c r="I33" i="5"/>
  <c r="J33" i="5" s="1"/>
  <c r="J22" i="5" s="1"/>
  <c r="J19" i="5" s="1"/>
  <c r="I29" i="5" s="1"/>
  <c r="F59" i="3"/>
  <c r="I55" i="3"/>
  <c r="J55" i="3" s="1"/>
  <c r="J44" i="3" s="1"/>
  <c r="I33" i="3"/>
  <c r="J33" i="3" s="1"/>
  <c r="J22" i="3" s="1"/>
  <c r="J19" i="3" s="1"/>
  <c r="I29" i="3" s="1"/>
  <c r="I55" i="2"/>
  <c r="J55" i="2" s="1"/>
  <c r="J44" i="2" s="1"/>
  <c r="I55" i="1"/>
  <c r="J55" i="1" s="1"/>
  <c r="J44" i="1" s="1"/>
  <c r="I55" i="15"/>
  <c r="J55" i="15" s="1"/>
  <c r="J44" i="15" s="1"/>
  <c r="I33" i="15"/>
  <c r="J33" i="15" s="1"/>
  <c r="J22" i="15" s="1"/>
  <c r="J19" i="15" s="1"/>
  <c r="I29" i="15" s="1"/>
  <c r="I55" i="14"/>
  <c r="J55" i="14" s="1"/>
  <c r="J44" i="14" s="1"/>
  <c r="I33" i="14"/>
  <c r="J33" i="14" s="1"/>
  <c r="J22" i="14" s="1"/>
  <c r="J19" i="14" s="1"/>
  <c r="I29" i="14" s="1"/>
  <c r="I55" i="13"/>
  <c r="J55" i="13" s="1"/>
  <c r="J44" i="13" s="1"/>
  <c r="F59" i="13"/>
  <c r="I33" i="13"/>
  <c r="J33" i="13" s="1"/>
  <c r="J22" i="13" s="1"/>
  <c r="J19" i="13" s="1"/>
  <c r="I29" i="13" s="1"/>
  <c r="I68" i="11"/>
  <c r="F68" i="11" s="1"/>
  <c r="G68" i="11"/>
  <c r="F59" i="10"/>
  <c r="I68" i="10"/>
  <c r="I69" i="12"/>
  <c r="I68" i="9"/>
  <c r="F69" i="9"/>
  <c r="H69" i="12"/>
  <c r="G79" i="18"/>
  <c r="H35" i="8"/>
  <c r="F69" i="7"/>
  <c r="H26" i="18"/>
  <c r="H24" i="18" s="1"/>
  <c r="I68" i="6"/>
  <c r="F68" i="6" s="1"/>
  <c r="F79" i="6"/>
  <c r="G55" i="18"/>
  <c r="J69" i="8"/>
  <c r="F26" i="8"/>
  <c r="I68" i="5"/>
  <c r="J68" i="5"/>
  <c r="H69" i="4"/>
  <c r="F69" i="3"/>
  <c r="H18" i="18"/>
  <c r="I48" i="18"/>
  <c r="I46" i="18" s="1"/>
  <c r="F80" i="1"/>
  <c r="H35" i="16"/>
  <c r="F68" i="15"/>
  <c r="F48" i="16"/>
  <c r="G55" i="17"/>
  <c r="H57" i="16"/>
  <c r="F68" i="14"/>
  <c r="F80" i="14"/>
  <c r="F79" i="14"/>
  <c r="F26" i="16"/>
  <c r="G15" i="16"/>
  <c r="G35" i="16" s="1"/>
  <c r="F69" i="14"/>
  <c r="J68" i="14"/>
  <c r="F18" i="16"/>
  <c r="J69" i="16"/>
  <c r="I20" i="16"/>
  <c r="H68" i="16"/>
  <c r="G80" i="17"/>
  <c r="I41" i="16"/>
  <c r="G51" i="16"/>
  <c r="F42" i="16"/>
  <c r="F46" i="16"/>
  <c r="F40" i="16"/>
  <c r="G37" i="16"/>
  <c r="F80" i="13"/>
  <c r="F24" i="16"/>
  <c r="G68" i="16"/>
  <c r="H69" i="16"/>
  <c r="F69" i="13"/>
  <c r="G69" i="16"/>
  <c r="I69" i="16"/>
  <c r="I68" i="13"/>
  <c r="I68" i="16" s="1"/>
  <c r="G79" i="17"/>
  <c r="H57" i="12"/>
  <c r="F40" i="12"/>
  <c r="J40" i="17"/>
  <c r="J37" i="17" s="1"/>
  <c r="H18" i="17"/>
  <c r="G69" i="12"/>
  <c r="G68" i="12"/>
  <c r="F48" i="12"/>
  <c r="I42" i="12"/>
  <c r="F42" i="12" s="1"/>
  <c r="J80" i="12"/>
  <c r="F26" i="12"/>
  <c r="J69" i="12"/>
  <c r="J68" i="10"/>
  <c r="G15" i="12"/>
  <c r="G35" i="12" s="1"/>
  <c r="H68" i="10"/>
  <c r="F68" i="10" s="1"/>
  <c r="I20" i="12"/>
  <c r="I19" i="12" s="1"/>
  <c r="F46" i="12"/>
  <c r="F37" i="12"/>
  <c r="I48" i="17"/>
  <c r="I46" i="17" s="1"/>
  <c r="F68" i="9"/>
  <c r="F18" i="12"/>
  <c r="H24" i="12"/>
  <c r="H35" i="12" s="1"/>
  <c r="J24" i="12"/>
  <c r="G37" i="8"/>
  <c r="I46" i="8"/>
  <c r="F46" i="8" s="1"/>
  <c r="F80" i="7"/>
  <c r="J68" i="7"/>
  <c r="F68" i="7" s="1"/>
  <c r="H80" i="17"/>
  <c r="H79" i="18"/>
  <c r="G51" i="8"/>
  <c r="I41" i="8"/>
  <c r="F42" i="8"/>
  <c r="G40" i="17"/>
  <c r="I42" i="17" s="1"/>
  <c r="F42" i="17" s="1"/>
  <c r="H40" i="17"/>
  <c r="H37" i="17" s="1"/>
  <c r="F40" i="8"/>
  <c r="G40" i="18"/>
  <c r="I42" i="18" s="1"/>
  <c r="G51" i="18" s="1"/>
  <c r="F80" i="6"/>
  <c r="H68" i="8"/>
  <c r="H68" i="18" s="1"/>
  <c r="F18" i="8"/>
  <c r="H69" i="8"/>
  <c r="F69" i="6"/>
  <c r="F24" i="8"/>
  <c r="I69" i="18"/>
  <c r="J18" i="17"/>
  <c r="J15" i="17" s="1"/>
  <c r="J26" i="17"/>
  <c r="J24" i="17" s="1"/>
  <c r="G80" i="18"/>
  <c r="H57" i="8"/>
  <c r="F48" i="8"/>
  <c r="H55" i="18"/>
  <c r="J37" i="8"/>
  <c r="H48" i="17"/>
  <c r="H46" i="17" s="1"/>
  <c r="J40" i="18"/>
  <c r="J37" i="18" s="1"/>
  <c r="G68" i="8"/>
  <c r="G33" i="17"/>
  <c r="I80" i="8"/>
  <c r="F20" i="8"/>
  <c r="G29" i="8"/>
  <c r="G26" i="17"/>
  <c r="G24" i="17" s="1"/>
  <c r="G33" i="18"/>
  <c r="J80" i="8"/>
  <c r="F69" i="5"/>
  <c r="G18" i="17"/>
  <c r="I20" i="17" s="1"/>
  <c r="F20" i="17" s="1"/>
  <c r="J26" i="18"/>
  <c r="J24" i="18" s="1"/>
  <c r="G15" i="8"/>
  <c r="H33" i="18"/>
  <c r="G69" i="8"/>
  <c r="I18" i="18"/>
  <c r="I15" i="18" s="1"/>
  <c r="H79" i="17"/>
  <c r="H37" i="4"/>
  <c r="H57" i="4" s="1"/>
  <c r="I80" i="4"/>
  <c r="F80" i="3"/>
  <c r="F68" i="3"/>
  <c r="G68" i="4"/>
  <c r="J80" i="4"/>
  <c r="J79" i="4"/>
  <c r="G24" i="4"/>
  <c r="J69" i="4"/>
  <c r="H26" i="17"/>
  <c r="H24" i="17" s="1"/>
  <c r="J68" i="3"/>
  <c r="J68" i="4" s="1"/>
  <c r="G26" i="18"/>
  <c r="G24" i="18" s="1"/>
  <c r="F22" i="2"/>
  <c r="F33" i="2"/>
  <c r="I42" i="4"/>
  <c r="J18" i="18"/>
  <c r="J15" i="18" s="1"/>
  <c r="G57" i="2"/>
  <c r="H48" i="18"/>
  <c r="H46" i="18" s="1"/>
  <c r="I18" i="17"/>
  <c r="I15" i="17" s="1"/>
  <c r="I15" i="4"/>
  <c r="J15" i="4"/>
  <c r="F46" i="4"/>
  <c r="H55" i="17"/>
  <c r="H40" i="18"/>
  <c r="J48" i="17"/>
  <c r="J48" i="18"/>
  <c r="G18" i="18"/>
  <c r="G15" i="4"/>
  <c r="F18" i="4"/>
  <c r="I20" i="4"/>
  <c r="I26" i="18"/>
  <c r="I24" i="18" s="1"/>
  <c r="I26" i="17"/>
  <c r="F26" i="4"/>
  <c r="I24" i="4"/>
  <c r="G48" i="18"/>
  <c r="G48" i="17"/>
  <c r="F48" i="4"/>
  <c r="F22" i="1"/>
  <c r="G29" i="4"/>
  <c r="H33" i="17"/>
  <c r="H35" i="4"/>
  <c r="I40" i="18"/>
  <c r="I37" i="18" s="1"/>
  <c r="I40" i="17"/>
  <c r="I37" i="17" s="1"/>
  <c r="H80" i="18"/>
  <c r="F40" i="4"/>
  <c r="F33" i="1"/>
  <c r="J80" i="16" l="1"/>
  <c r="J80" i="17" s="1"/>
  <c r="I51" i="11"/>
  <c r="J41" i="11"/>
  <c r="J68" i="12"/>
  <c r="I51" i="10"/>
  <c r="J41" i="10"/>
  <c r="I69" i="17"/>
  <c r="I51" i="9"/>
  <c r="J41" i="9"/>
  <c r="I51" i="7"/>
  <c r="J41" i="7"/>
  <c r="I51" i="6"/>
  <c r="J41" i="6"/>
  <c r="J41" i="5"/>
  <c r="I51" i="5"/>
  <c r="H69" i="18"/>
  <c r="F68" i="5"/>
  <c r="I51" i="3"/>
  <c r="J41" i="3"/>
  <c r="I51" i="2"/>
  <c r="J41" i="2"/>
  <c r="I51" i="1"/>
  <c r="J41" i="1"/>
  <c r="I51" i="15"/>
  <c r="J41" i="15"/>
  <c r="I51" i="14"/>
  <c r="J41" i="14"/>
  <c r="I51" i="13"/>
  <c r="J41" i="13"/>
  <c r="F79" i="11"/>
  <c r="F80" i="11"/>
  <c r="I80" i="12"/>
  <c r="F80" i="12" s="1"/>
  <c r="I68" i="12"/>
  <c r="F80" i="10"/>
  <c r="F20" i="12"/>
  <c r="F80" i="9"/>
  <c r="I68" i="8"/>
  <c r="I68" i="18" s="1"/>
  <c r="H35" i="18"/>
  <c r="F69" i="8"/>
  <c r="J79" i="8"/>
  <c r="F80" i="5"/>
  <c r="J69" i="18"/>
  <c r="H69" i="17"/>
  <c r="F69" i="4"/>
  <c r="G37" i="18"/>
  <c r="I41" i="18"/>
  <c r="J69" i="17"/>
  <c r="F55" i="15"/>
  <c r="F22" i="15"/>
  <c r="F80" i="15"/>
  <c r="F79" i="15"/>
  <c r="F15" i="16"/>
  <c r="I80" i="16"/>
  <c r="J68" i="16"/>
  <c r="F68" i="16" s="1"/>
  <c r="F33" i="15"/>
  <c r="F33" i="14"/>
  <c r="I19" i="16"/>
  <c r="F20" i="16"/>
  <c r="F22" i="14"/>
  <c r="F55" i="13"/>
  <c r="I55" i="16"/>
  <c r="F37" i="16"/>
  <c r="G57" i="16"/>
  <c r="F69" i="16"/>
  <c r="F68" i="13"/>
  <c r="F79" i="13"/>
  <c r="G69" i="17"/>
  <c r="F33" i="13"/>
  <c r="I33" i="16"/>
  <c r="J33" i="16"/>
  <c r="J22" i="16" s="1"/>
  <c r="F44" i="11"/>
  <c r="F55" i="11"/>
  <c r="G51" i="17"/>
  <c r="F22" i="11"/>
  <c r="F15" i="12"/>
  <c r="F69" i="12"/>
  <c r="F33" i="11"/>
  <c r="F44" i="10"/>
  <c r="F55" i="10"/>
  <c r="G51" i="12"/>
  <c r="G57" i="12" s="1"/>
  <c r="I41" i="12"/>
  <c r="H68" i="12"/>
  <c r="I41" i="17"/>
  <c r="I55" i="12"/>
  <c r="F55" i="9"/>
  <c r="G37" i="17"/>
  <c r="F37" i="17" s="1"/>
  <c r="J55" i="12"/>
  <c r="J44" i="12" s="1"/>
  <c r="I19" i="17"/>
  <c r="F24" i="12"/>
  <c r="F33" i="9"/>
  <c r="I33" i="12"/>
  <c r="G57" i="8"/>
  <c r="F44" i="7"/>
  <c r="F55" i="7"/>
  <c r="F24" i="18"/>
  <c r="F33" i="7"/>
  <c r="F22" i="7"/>
  <c r="J68" i="8"/>
  <c r="J68" i="18" s="1"/>
  <c r="J80" i="18"/>
  <c r="F42" i="18"/>
  <c r="H57" i="17"/>
  <c r="F22" i="6"/>
  <c r="F33" i="6"/>
  <c r="G69" i="18"/>
  <c r="I55" i="8"/>
  <c r="F55" i="5"/>
  <c r="F40" i="18"/>
  <c r="F37" i="8"/>
  <c r="F79" i="5"/>
  <c r="I79" i="8"/>
  <c r="G29" i="17"/>
  <c r="G35" i="8"/>
  <c r="F15" i="8"/>
  <c r="J33" i="8"/>
  <c r="J22" i="8" s="1"/>
  <c r="G15" i="17"/>
  <c r="F15" i="17" s="1"/>
  <c r="I33" i="8"/>
  <c r="F33" i="5"/>
  <c r="F80" i="8"/>
  <c r="H35" i="17"/>
  <c r="F44" i="3"/>
  <c r="F55" i="3"/>
  <c r="F40" i="17"/>
  <c r="F37" i="4"/>
  <c r="F22" i="3"/>
  <c r="F80" i="4"/>
  <c r="F33" i="3"/>
  <c r="I33" i="4"/>
  <c r="F79" i="3"/>
  <c r="I79" i="4"/>
  <c r="F18" i="17"/>
  <c r="F24" i="4"/>
  <c r="F68" i="4"/>
  <c r="J33" i="4"/>
  <c r="G68" i="18"/>
  <c r="G68" i="17"/>
  <c r="I80" i="18"/>
  <c r="F44" i="2"/>
  <c r="H37" i="18"/>
  <c r="H57" i="18" s="1"/>
  <c r="F55" i="2"/>
  <c r="J35" i="2"/>
  <c r="F19" i="2"/>
  <c r="F42" i="4"/>
  <c r="G51" i="4"/>
  <c r="G57" i="4" s="1"/>
  <c r="I41" i="4"/>
  <c r="J46" i="17"/>
  <c r="J35" i="1"/>
  <c r="F19" i="1"/>
  <c r="G46" i="17"/>
  <c r="F48" i="17"/>
  <c r="F20" i="4"/>
  <c r="I19" i="4"/>
  <c r="F26" i="18"/>
  <c r="F48" i="18"/>
  <c r="G46" i="18"/>
  <c r="J46" i="18"/>
  <c r="J55" i="4"/>
  <c r="I20" i="18"/>
  <c r="F18" i="18"/>
  <c r="G29" i="18"/>
  <c r="G15" i="18"/>
  <c r="F55" i="1"/>
  <c r="I55" i="4"/>
  <c r="F26" i="17"/>
  <c r="I24" i="17"/>
  <c r="F15" i="4"/>
  <c r="G35" i="4"/>
  <c r="I80" i="17" l="1"/>
  <c r="F80" i="17" s="1"/>
  <c r="I79" i="12"/>
  <c r="F79" i="10"/>
  <c r="F79" i="9"/>
  <c r="J79" i="12"/>
  <c r="J79" i="17" s="1"/>
  <c r="J79" i="18"/>
  <c r="F69" i="17"/>
  <c r="I68" i="17"/>
  <c r="F68" i="8"/>
  <c r="F79" i="8"/>
  <c r="F69" i="18"/>
  <c r="F33" i="4"/>
  <c r="F37" i="18"/>
  <c r="F80" i="18"/>
  <c r="F68" i="18"/>
  <c r="I79" i="16"/>
  <c r="F79" i="16" s="1"/>
  <c r="F80" i="16"/>
  <c r="F44" i="15"/>
  <c r="F19" i="15"/>
  <c r="J35" i="15"/>
  <c r="F44" i="14"/>
  <c r="F55" i="14"/>
  <c r="J35" i="14"/>
  <c r="F19" i="14"/>
  <c r="F33" i="16"/>
  <c r="J55" i="16"/>
  <c r="J44" i="16" s="1"/>
  <c r="F22" i="16"/>
  <c r="J19" i="16"/>
  <c r="F22" i="13"/>
  <c r="F41" i="11"/>
  <c r="J57" i="11"/>
  <c r="F51" i="11"/>
  <c r="I57" i="11"/>
  <c r="F57" i="11" s="1"/>
  <c r="J35" i="11"/>
  <c r="F19" i="11"/>
  <c r="J57" i="10"/>
  <c r="F41" i="10"/>
  <c r="I57" i="10"/>
  <c r="F51" i="10"/>
  <c r="F22" i="10"/>
  <c r="J33" i="12"/>
  <c r="J22" i="12" s="1"/>
  <c r="J19" i="12" s="1"/>
  <c r="F68" i="12"/>
  <c r="H68" i="17"/>
  <c r="F33" i="10"/>
  <c r="I51" i="12"/>
  <c r="J41" i="12"/>
  <c r="F44" i="12"/>
  <c r="F55" i="12"/>
  <c r="F44" i="9"/>
  <c r="F22" i="9"/>
  <c r="J57" i="7"/>
  <c r="F41" i="7"/>
  <c r="F51" i="7"/>
  <c r="I57" i="7"/>
  <c r="J35" i="7"/>
  <c r="F19" i="7"/>
  <c r="J68" i="17"/>
  <c r="F44" i="6"/>
  <c r="F55" i="6"/>
  <c r="G35" i="17"/>
  <c r="J35" i="6"/>
  <c r="F19" i="6"/>
  <c r="J55" i="8"/>
  <c r="J44" i="8" s="1"/>
  <c r="J19" i="8"/>
  <c r="F22" i="8"/>
  <c r="F22" i="5"/>
  <c r="F33" i="8"/>
  <c r="J57" i="3"/>
  <c r="F41" i="3"/>
  <c r="I57" i="3"/>
  <c r="F51" i="3"/>
  <c r="J22" i="4"/>
  <c r="J33" i="18"/>
  <c r="J22" i="18" s="1"/>
  <c r="J35" i="3"/>
  <c r="F19" i="3"/>
  <c r="I79" i="18"/>
  <c r="F79" i="4"/>
  <c r="I33" i="18"/>
  <c r="I33" i="17"/>
  <c r="I57" i="2"/>
  <c r="F51" i="2"/>
  <c r="J57" i="2"/>
  <c r="F41" i="2"/>
  <c r="F29" i="2"/>
  <c r="I35" i="2"/>
  <c r="F35" i="2" s="1"/>
  <c r="F46" i="18"/>
  <c r="G35" i="18"/>
  <c r="F15" i="18"/>
  <c r="I35" i="1"/>
  <c r="F35" i="1" s="1"/>
  <c r="F29" i="1"/>
  <c r="J44" i="4"/>
  <c r="F46" i="17"/>
  <c r="G57" i="17"/>
  <c r="F44" i="1"/>
  <c r="I55" i="18"/>
  <c r="I55" i="17"/>
  <c r="F55" i="4"/>
  <c r="F24" i="17"/>
  <c r="G57" i="18"/>
  <c r="F20" i="18"/>
  <c r="I19" i="18"/>
  <c r="F79" i="18" l="1"/>
  <c r="F57" i="10"/>
  <c r="F79" i="12"/>
  <c r="I79" i="17"/>
  <c r="F79" i="17" s="1"/>
  <c r="J57" i="15"/>
  <c r="F41" i="15"/>
  <c r="I57" i="15"/>
  <c r="F51" i="15"/>
  <c r="I35" i="15"/>
  <c r="F35" i="15" s="1"/>
  <c r="F29" i="15"/>
  <c r="J57" i="14"/>
  <c r="F41" i="14"/>
  <c r="F55" i="16"/>
  <c r="F51" i="14"/>
  <c r="I57" i="14"/>
  <c r="F29" i="14"/>
  <c r="I35" i="14"/>
  <c r="F35" i="14" s="1"/>
  <c r="F44" i="13"/>
  <c r="J41" i="16"/>
  <c r="I51" i="16"/>
  <c r="F44" i="16"/>
  <c r="J35" i="13"/>
  <c r="F19" i="13"/>
  <c r="I29" i="16"/>
  <c r="J35" i="16"/>
  <c r="F19" i="16"/>
  <c r="F68" i="17"/>
  <c r="I35" i="11"/>
  <c r="F35" i="11" s="1"/>
  <c r="F29" i="11"/>
  <c r="F22" i="12"/>
  <c r="J35" i="10"/>
  <c r="F19" i="10"/>
  <c r="J33" i="17"/>
  <c r="J22" i="17" s="1"/>
  <c r="J19" i="17" s="1"/>
  <c r="F33" i="12"/>
  <c r="J57" i="9"/>
  <c r="F41" i="9"/>
  <c r="J57" i="12"/>
  <c r="F41" i="12"/>
  <c r="I57" i="9"/>
  <c r="F57" i="9" s="1"/>
  <c r="F51" i="9"/>
  <c r="F51" i="12"/>
  <c r="I57" i="12"/>
  <c r="I29" i="12"/>
  <c r="J35" i="12"/>
  <c r="F19" i="12"/>
  <c r="F19" i="9"/>
  <c r="J35" i="9"/>
  <c r="F57" i="7"/>
  <c r="F29" i="7"/>
  <c r="I35" i="7"/>
  <c r="F35" i="7" s="1"/>
  <c r="J55" i="18"/>
  <c r="J44" i="18" s="1"/>
  <c r="J41" i="18" s="1"/>
  <c r="F55" i="8"/>
  <c r="J57" i="6"/>
  <c r="F41" i="6"/>
  <c r="J55" i="17"/>
  <c r="J44" i="17" s="1"/>
  <c r="F44" i="17" s="1"/>
  <c r="F51" i="6"/>
  <c r="I57" i="6"/>
  <c r="F57" i="6" s="1"/>
  <c r="F29" i="6"/>
  <c r="I35" i="6"/>
  <c r="F35" i="6" s="1"/>
  <c r="J41" i="8"/>
  <c r="I51" i="8"/>
  <c r="F44" i="8"/>
  <c r="F44" i="5"/>
  <c r="I29" i="8"/>
  <c r="J35" i="8"/>
  <c r="F19" i="8"/>
  <c r="F19" i="5"/>
  <c r="J35" i="5"/>
  <c r="F57" i="3"/>
  <c r="F29" i="3"/>
  <c r="I35" i="3"/>
  <c r="F35" i="3" s="1"/>
  <c r="F22" i="18"/>
  <c r="J19" i="18"/>
  <c r="F19" i="18" s="1"/>
  <c r="F33" i="18"/>
  <c r="J19" i="4"/>
  <c r="F22" i="4"/>
  <c r="F57" i="2"/>
  <c r="J57" i="1"/>
  <c r="F41" i="1"/>
  <c r="F44" i="4"/>
  <c r="I51" i="4"/>
  <c r="J41" i="4"/>
  <c r="I57" i="1"/>
  <c r="F57" i="1" s="1"/>
  <c r="F51" i="1"/>
  <c r="F57" i="15" l="1"/>
  <c r="F57" i="14"/>
  <c r="J57" i="16"/>
  <c r="F41" i="16"/>
  <c r="J57" i="13"/>
  <c r="F41" i="13"/>
  <c r="F51" i="16"/>
  <c r="I57" i="16"/>
  <c r="F51" i="13"/>
  <c r="I57" i="13"/>
  <c r="F57" i="13" s="1"/>
  <c r="F29" i="16"/>
  <c r="I35" i="16"/>
  <c r="F35" i="16" s="1"/>
  <c r="F29" i="13"/>
  <c r="I35" i="13"/>
  <c r="F35" i="13" s="1"/>
  <c r="F22" i="17"/>
  <c r="F33" i="17"/>
  <c r="K33" i="17" s="1"/>
  <c r="J41" i="17"/>
  <c r="F41" i="17" s="1"/>
  <c r="F29" i="10"/>
  <c r="I35" i="10"/>
  <c r="F35" i="10" s="1"/>
  <c r="F57" i="12"/>
  <c r="I35" i="9"/>
  <c r="F35" i="9" s="1"/>
  <c r="F29" i="9"/>
  <c r="F29" i="12"/>
  <c r="I35" i="12"/>
  <c r="F35" i="12" s="1"/>
  <c r="F55" i="17"/>
  <c r="I51" i="17"/>
  <c r="I57" i="17" s="1"/>
  <c r="I51" i="18"/>
  <c r="F51" i="18" s="1"/>
  <c r="F44" i="18"/>
  <c r="F55" i="18"/>
  <c r="I57" i="8"/>
  <c r="F51" i="8"/>
  <c r="I57" i="5"/>
  <c r="F57" i="5" s="1"/>
  <c r="F51" i="5"/>
  <c r="J57" i="5"/>
  <c r="F41" i="5"/>
  <c r="F41" i="8"/>
  <c r="J57" i="8"/>
  <c r="F29" i="5"/>
  <c r="I35" i="5"/>
  <c r="F35" i="5" s="1"/>
  <c r="I35" i="8"/>
  <c r="F35" i="8" s="1"/>
  <c r="F29" i="8"/>
  <c r="I29" i="4"/>
  <c r="F19" i="4"/>
  <c r="J35" i="4"/>
  <c r="J35" i="18"/>
  <c r="I29" i="18"/>
  <c r="F19" i="17"/>
  <c r="I29" i="17"/>
  <c r="J35" i="17"/>
  <c r="J57" i="18"/>
  <c r="F41" i="18"/>
  <c r="J57" i="4"/>
  <c r="F41" i="4"/>
  <c r="F51" i="4"/>
  <c r="I57" i="4"/>
  <c r="F57" i="16" l="1"/>
  <c r="J57" i="17"/>
  <c r="F57" i="17" s="1"/>
  <c r="F51" i="17"/>
  <c r="I57" i="18"/>
  <c r="F57" i="18" s="1"/>
  <c r="F57" i="8"/>
  <c r="F29" i="17"/>
  <c r="I35" i="17"/>
  <c r="F35" i="17" s="1"/>
  <c r="F29" i="18"/>
  <c r="I35" i="18"/>
  <c r="F35" i="18" s="1"/>
  <c r="F29" i="4"/>
  <c r="I35" i="4"/>
  <c r="F35" i="4" s="1"/>
  <c r="F57" i="4"/>
</calcChain>
</file>

<file path=xl/sharedStrings.xml><?xml version="1.0" encoding="utf-8"?>
<sst xmlns="http://schemas.openxmlformats.org/spreadsheetml/2006/main" count="1764" uniqueCount="75">
  <si>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</si>
  <si>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</si>
  <si>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</si>
  <si>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</si>
  <si>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</si>
  <si>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</si>
  <si>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</si>
  <si>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</si>
  <si>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</si>
  <si>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</si>
  <si>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</si>
  <si>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</si>
  <si>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</si>
  <si>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</si>
  <si>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</si>
  <si>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</si>
  <si>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</si>
  <si>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</si>
  <si>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</si>
  <si>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</si>
  <si>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</si>
  <si>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</si>
  <si>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</si>
  <si>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</si>
  <si>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</si>
  <si>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</si>
  <si>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</si>
  <si>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</si>
  <si>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</si>
  <si>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</si>
  <si>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</si>
  <si>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</si>
  <si>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</si>
  <si>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</si>
  <si>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</si>
  <si>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</si>
  <si>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</si>
  <si>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</si>
  <si>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</si>
  <si>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</si>
  <si>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</si>
  <si>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</si>
  <si>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</si>
  <si>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</si>
  <si>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</si>
  <si>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</si>
  <si>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</si>
  <si>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</si>
  <si>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</si>
  <si>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</si>
  <si>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</si>
  <si>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</si>
  <si>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</si>
  <si>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</si>
  <si>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</si>
  <si>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1 КВАРТАЛ</t>
  </si>
  <si>
    <t>2 КВАРТАЛ</t>
  </si>
  <si>
    <t>3 КВАРТАЛ</t>
  </si>
  <si>
    <t>4 КВАРТАЛ</t>
  </si>
  <si>
    <t>Генеральный директор ЗАО "Коттон Вэй"</t>
  </si>
  <si>
    <t>Бурлай С.Н.</t>
  </si>
  <si>
    <t>1 полугодие</t>
  </si>
  <si>
    <t xml:space="preserve"> ЯНВАРЬ  2018</t>
  </si>
  <si>
    <t xml:space="preserve"> ФЕВРАЛЬ  2018</t>
  </si>
  <si>
    <t xml:space="preserve"> МАРТ  2018</t>
  </si>
  <si>
    <t xml:space="preserve"> АПРЕЛЬ  2018</t>
  </si>
  <si>
    <t xml:space="preserve"> МАЙ 2018</t>
  </si>
  <si>
    <t xml:space="preserve"> ИЮНЬ 2018</t>
  </si>
  <si>
    <t xml:space="preserve"> ИЮЛЬ 2018</t>
  </si>
  <si>
    <t xml:space="preserve"> АВГУСТ 2018</t>
  </si>
  <si>
    <t xml:space="preserve"> СЕНТЯБРЬ 2018</t>
  </si>
  <si>
    <t xml:space="preserve"> ОКТЯБРЬ 2018</t>
  </si>
  <si>
    <t xml:space="preserve"> ДЕКАБРЬ 2018</t>
  </si>
  <si>
    <t xml:space="preserve"> НОЯБРЬ 2018</t>
  </si>
  <si>
    <t>2018 год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</si>
</sst>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b/>
      <sz val="9"/>
      <color theme="1" tint="0.1499984740745262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 tint="0.14999847407452621"/>
      <name val="Tahoma"/>
      <family val="2"/>
      <charset val="204"/>
    </font>
    <font>
      <b/>
      <sz val="10"/>
      <color theme="1" tint="0.14999847407452621"/>
      <name val="Tahoma"/>
      <family val="2"/>
      <charset val="204"/>
    </font>
    <font>
      <sz val="9"/>
      <color indexed="63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4" applyFont="1" applyBorder="1" applyAlignment="1">
      <alignment horizontal="right" vertical="center"/>
    </xf>
    <xf numFmtId="0" fontId="2" fillId="0" borderId="3" xfId="1" applyFont="1" applyBorder="1" applyAlignment="1" applyProtection="1">
      <alignment vertical="center"/>
    </xf>
    <xf numFmtId="0" fontId="2" fillId="0" borderId="2" xfId="5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3" xfId="4" applyFont="1" applyBorder="1" applyAlignment="1" applyProtection="1">
      <alignment vertical="center"/>
    </xf>
    <xf numFmtId="49" fontId="2" fillId="0" borderId="2" xfId="4" applyFont="1" applyBorder="1" applyAlignment="1">
      <alignment vertical="center" wrapText="1"/>
    </xf>
    <xf numFmtId="49" fontId="2" fillId="0" borderId="2" xfId="4" applyFont="1" applyBorder="1" applyAlignment="1">
      <alignment horizontal="center" vertical="center" wrapText="1"/>
    </xf>
    <xf numFmtId="164" fontId="2" fillId="2" borderId="2" xfId="4" applyNumberFormat="1" applyFont="1" applyFill="1" applyBorder="1" applyAlignment="1" applyProtection="1">
      <alignment horizontal="right" vertical="center"/>
    </xf>
    <xf numFmtId="164" fontId="2" fillId="3" borderId="2" xfId="4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6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0" borderId="2" xfId="5" applyFont="1" applyBorder="1" applyAlignment="1" applyProtection="1">
      <alignment horizontal="center" vertical="center" wrapText="1"/>
    </xf>
    <xf numFmtId="49" fontId="8" fillId="0" borderId="2" xfId="4" applyFont="1" applyBorder="1" applyAlignment="1">
      <alignment vertical="center" wrapText="1"/>
    </xf>
    <xf numFmtId="49" fontId="8" fillId="0" borderId="2" xfId="4" applyFont="1" applyBorder="1" applyAlignment="1">
      <alignment horizontal="center" vertical="center" wrapText="1"/>
    </xf>
    <xf numFmtId="164" fontId="8" fillId="4" borderId="2" xfId="4" applyNumberFormat="1" applyFont="1" applyFill="1" applyBorder="1" applyAlignment="1" applyProtection="1">
      <alignment horizontal="right" vertical="center"/>
    </xf>
    <xf numFmtId="164" fontId="8" fillId="5" borderId="2" xfId="4" applyNumberFormat="1" applyFont="1" applyFill="1" applyBorder="1" applyAlignment="1" applyProtection="1">
      <alignment horizontal="right" vertical="center"/>
      <protection locked="0"/>
    </xf>
    <xf numFmtId="164" fontId="8" fillId="5" borderId="2" xfId="1" applyNumberFormat="1" applyFont="1" applyFill="1" applyBorder="1" applyAlignment="1" applyProtection="1">
      <alignment horizontal="right" vertical="center"/>
      <protection locked="0"/>
    </xf>
    <xf numFmtId="164" fontId="8" fillId="5" borderId="2" xfId="6" applyNumberFormat="1" applyFont="1" applyFill="1" applyBorder="1" applyAlignment="1" applyProtection="1">
      <alignment horizontal="right" vertical="center"/>
      <protection locked="0"/>
    </xf>
    <xf numFmtId="164" fontId="8" fillId="5" borderId="2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4" applyNumberFormat="1" applyFont="1" applyBorder="1" applyAlignment="1" applyProtection="1">
      <alignment vertical="center"/>
    </xf>
    <xf numFmtId="17" fontId="6" fillId="0" borderId="0" xfId="1" applyNumberFormat="1" applyFont="1" applyBorder="1" applyAlignment="1" applyProtection="1">
      <alignment vertical="center"/>
    </xf>
    <xf numFmtId="49" fontId="8" fillId="0" borderId="2" xfId="4" applyFont="1" applyBorder="1" applyAlignment="1">
      <alignment horizontal="center" vertical="center"/>
    </xf>
    <xf numFmtId="0" fontId="2" fillId="0" borderId="2" xfId="5" applyFont="1" applyBorder="1" applyAlignment="1" applyProtection="1">
      <alignment horizontal="center" vertical="center" wrapText="1"/>
    </xf>
    <xf numFmtId="49" fontId="2" fillId="0" borderId="2" xfId="4" applyFont="1" applyBorder="1" applyAlignment="1">
      <alignment horizontal="center" vertical="center"/>
    </xf>
  </cellXfs>
  <cellStyles count="7">
    <cellStyle name="Обычный" xfId="0" builtinId="0"/>
    <cellStyle name="Обычный 10" xfId="4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6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46EP.ST(v1.0)_&#1072;&#1087;&#1088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6">
          <cell r="G16" t="str">
            <v>ЗАО "Коттон Вэй"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J76" sqref="J7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62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2673.7979999999998</v>
      </c>
      <c r="G15" s="40">
        <f>G18</f>
        <v>2088.402</v>
      </c>
      <c r="H15" s="40">
        <f>H18</f>
        <v>0</v>
      </c>
      <c r="I15" s="40">
        <f>I18</f>
        <v>585.39599999999996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2673.7979999999998</v>
      </c>
      <c r="G18" s="40">
        <v>2088.402</v>
      </c>
      <c r="H18" s="40">
        <v>0</v>
      </c>
      <c r="I18" s="40">
        <v>585.39599999999996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4322.6682999999994</v>
      </c>
      <c r="G19" s="40"/>
      <c r="H19" s="40"/>
      <c r="I19" s="40">
        <f>I20</f>
        <v>2088.402</v>
      </c>
      <c r="J19" s="40">
        <f>J22</f>
        <v>2234.2662999999998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2088.402</v>
      </c>
      <c r="G20" s="40"/>
      <c r="H20" s="40"/>
      <c r="I20" s="40">
        <f>G18</f>
        <v>2088.402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2234.2662999999998</v>
      </c>
      <c r="G22" s="40"/>
      <c r="H22" s="40"/>
      <c r="I22" s="40"/>
      <c r="J22" s="40">
        <f>J26+J33</f>
        <v>2234.2662999999998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2638.3890000000001</v>
      </c>
      <c r="G24" s="40">
        <v>0</v>
      </c>
      <c r="H24" s="40">
        <v>0</v>
      </c>
      <c r="I24" s="40">
        <f>I26</f>
        <v>428.90899999999999</v>
      </c>
      <c r="J24" s="40">
        <f>J26</f>
        <v>2209.48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2638.3890000000001</v>
      </c>
      <c r="G26" s="40">
        <v>0</v>
      </c>
      <c r="H26" s="40">
        <v>0</v>
      </c>
      <c r="I26" s="40">
        <v>428.90899999999999</v>
      </c>
      <c r="J26" s="40">
        <v>2209.48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4322.6682999999994</v>
      </c>
      <c r="G29" s="40">
        <f>G18</f>
        <v>2088.402</v>
      </c>
      <c r="H29" s="40"/>
      <c r="I29" s="40">
        <f>J19</f>
        <v>2234.2662999999998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35.408999999999651</v>
      </c>
      <c r="G33" s="40">
        <v>0</v>
      </c>
      <c r="H33" s="40">
        <v>0</v>
      </c>
      <c r="I33" s="40">
        <f>(F15-F24)*0.3</f>
        <v>10.622699999999895</v>
      </c>
      <c r="J33" s="40">
        <f>F15-F24-I33</f>
        <v>24.786299999999756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5.0819999999999999</v>
      </c>
      <c r="G37" s="40">
        <f>G40</f>
        <v>4.0096980000000002</v>
      </c>
      <c r="H37" s="40">
        <v>0</v>
      </c>
      <c r="I37" s="40">
        <f>I40</f>
        <v>1.0723019999999999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5.0819999999999999</v>
      </c>
      <c r="G40" s="40">
        <f>5.082-I40</f>
        <v>4.0096980000000002</v>
      </c>
      <c r="H40" s="40">
        <v>0</v>
      </c>
      <c r="I40" s="40">
        <f>5.082*0.211</f>
        <v>1.0723019999999999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7.90664137</v>
      </c>
      <c r="G41" s="40"/>
      <c r="H41" s="40"/>
      <c r="I41" s="40">
        <f>I42</f>
        <v>4.0096980000000002</v>
      </c>
      <c r="J41" s="40">
        <f>J44</f>
        <v>3.8969433699999998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4.0096980000000002</v>
      </c>
      <c r="G42" s="40"/>
      <c r="H42" s="40"/>
      <c r="I42" s="40">
        <f>G40</f>
        <v>4.0096980000000002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3.8969433699999998</v>
      </c>
      <c r="G44" s="40"/>
      <c r="H44" s="40"/>
      <c r="I44" s="40"/>
      <c r="J44" s="40">
        <f>J48+J55</f>
        <v>3.8969433699999998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4.8437000000000001</v>
      </c>
      <c r="G46" s="40">
        <v>0</v>
      </c>
      <c r="H46" s="40">
        <v>0</v>
      </c>
      <c r="I46" s="40">
        <f>I48</f>
        <v>1.11356663</v>
      </c>
      <c r="J46" s="40">
        <f>J48</f>
        <v>3.7301333699999999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4.8437000000000001</v>
      </c>
      <c r="G48" s="40">
        <v>0</v>
      </c>
      <c r="H48" s="40">
        <v>0</v>
      </c>
      <c r="I48" s="40">
        <f>4.8437*0.2299</f>
        <v>1.11356663</v>
      </c>
      <c r="J48" s="40">
        <f>4.8437-I48</f>
        <v>3.7301333699999999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7.90664137</v>
      </c>
      <c r="G51" s="40">
        <f>I42</f>
        <v>4.0096980000000002</v>
      </c>
      <c r="H51" s="40"/>
      <c r="I51" s="40">
        <f>J44</f>
        <v>3.8969433699999998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0.23829999999999973</v>
      </c>
      <c r="G55" s="40">
        <v>0</v>
      </c>
      <c r="H55" s="40">
        <v>0</v>
      </c>
      <c r="I55" s="40">
        <f>(F37-F46)*0.3</f>
        <v>7.1489999999999915E-2</v>
      </c>
      <c r="J55" s="40">
        <f>F37-F46-I55</f>
        <v>0.16680999999999982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4.8437000000000001</v>
      </c>
      <c r="G59" s="40"/>
      <c r="H59" s="40"/>
      <c r="I59" s="40">
        <f>I48</f>
        <v>1.11356663</v>
      </c>
      <c r="J59" s="40">
        <f>J48</f>
        <v>3.7301333699999999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2638.3890000000001</v>
      </c>
      <c r="G68" s="41">
        <f>G69</f>
        <v>0</v>
      </c>
      <c r="H68" s="41">
        <f>H69</f>
        <v>0</v>
      </c>
      <c r="I68" s="41">
        <f>I69</f>
        <v>428.90899999999999</v>
      </c>
      <c r="J68" s="41">
        <f>J69</f>
        <v>2209.48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2638.3890000000001</v>
      </c>
      <c r="G69" s="41">
        <f>G26</f>
        <v>0</v>
      </c>
      <c r="H69" s="41">
        <f>H26</f>
        <v>0</v>
      </c>
      <c r="I69" s="41">
        <f>I26</f>
        <v>428.90899999999999</v>
      </c>
      <c r="J69" s="41">
        <f>J26</f>
        <v>2209.48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3635.7000419999995</v>
      </c>
      <c r="G79" s="42">
        <f>G80</f>
        <v>0</v>
      </c>
      <c r="H79" s="42">
        <f>H80</f>
        <v>0</v>
      </c>
      <c r="I79" s="42">
        <f>I80</f>
        <v>591.0366019999999</v>
      </c>
      <c r="J79" s="42">
        <f>J80</f>
        <v>3044.6634399999998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3635.7000419999995</v>
      </c>
      <c r="G80" s="42">
        <v>0</v>
      </c>
      <c r="H80" s="42">
        <v>0</v>
      </c>
      <c r="I80" s="41">
        <f>I69*1.378</f>
        <v>591.0366019999999</v>
      </c>
      <c r="J80" s="41">
        <f>J69*1.378</f>
        <v>3044.6634399999998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VN983055:WVR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G79" sqref="G79:J8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68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1632.193</v>
      </c>
      <c r="G15" s="40">
        <f>G18</f>
        <v>1261.6769999999999</v>
      </c>
      <c r="H15" s="40">
        <f>H18</f>
        <v>0</v>
      </c>
      <c r="I15" s="40">
        <f>I18</f>
        <v>370.51600000000002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1632.193</v>
      </c>
      <c r="G18" s="40">
        <v>1261.6769999999999</v>
      </c>
      <c r="H18" s="40">
        <v>0</v>
      </c>
      <c r="I18" s="40">
        <v>370.51600000000002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2323.6619999999998</v>
      </c>
      <c r="G19" s="40"/>
      <c r="H19" s="40"/>
      <c r="I19" s="40">
        <f>I20</f>
        <v>1261.6769999999999</v>
      </c>
      <c r="J19" s="40">
        <f>J22</f>
        <v>1061.9849999999999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1261.6769999999999</v>
      </c>
      <c r="G20" s="40"/>
      <c r="H20" s="40"/>
      <c r="I20" s="40">
        <f>G18</f>
        <v>1261.6769999999999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1061.9849999999999</v>
      </c>
      <c r="G22" s="40"/>
      <c r="H22" s="40"/>
      <c r="I22" s="40"/>
      <c r="J22" s="40">
        <f>J26+J33</f>
        <v>1061.9849999999999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1568.5030000000002</v>
      </c>
      <c r="G24" s="40">
        <v>0</v>
      </c>
      <c r="H24" s="40">
        <v>0</v>
      </c>
      <c r="I24" s="40">
        <f>I26</f>
        <v>551.101</v>
      </c>
      <c r="J24" s="40">
        <f>J26</f>
        <v>1017.402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1568.5030000000002</v>
      </c>
      <c r="G26" s="40">
        <v>0</v>
      </c>
      <c r="H26" s="40">
        <v>0</v>
      </c>
      <c r="I26" s="40">
        <v>551.101</v>
      </c>
      <c r="J26" s="40">
        <v>1017.402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2323.6619999999998</v>
      </c>
      <c r="G29" s="40">
        <f>G18</f>
        <v>1261.6769999999999</v>
      </c>
      <c r="H29" s="40"/>
      <c r="I29" s="40">
        <f>J19</f>
        <v>1061.9849999999999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63.689999999999827</v>
      </c>
      <c r="G33" s="40">
        <v>0</v>
      </c>
      <c r="H33" s="40">
        <v>0</v>
      </c>
      <c r="I33" s="40">
        <f>(F15-F24)*0.3</f>
        <v>19.106999999999946</v>
      </c>
      <c r="J33" s="40">
        <f>F15-F24-I33</f>
        <v>44.582999999999885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4.1071999999999997</v>
      </c>
      <c r="G37" s="40">
        <f>G40</f>
        <v>3.2405808</v>
      </c>
      <c r="H37" s="40">
        <v>0</v>
      </c>
      <c r="I37" s="40">
        <f>I40</f>
        <v>0.86661919999999992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4.1071999999999997</v>
      </c>
      <c r="G40" s="40">
        <f>4.1072-I40</f>
        <v>3.2405808</v>
      </c>
      <c r="H40" s="40">
        <v>0</v>
      </c>
      <c r="I40" s="40">
        <f>4.1072*0.211</f>
        <v>0.86661919999999992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6.3948080699999998</v>
      </c>
      <c r="G41" s="40"/>
      <c r="H41" s="40"/>
      <c r="I41" s="40">
        <f>I42</f>
        <v>3.2405808</v>
      </c>
      <c r="J41" s="40">
        <f>J44</f>
        <v>3.1542272699999998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3.2405808</v>
      </c>
      <c r="G42" s="40"/>
      <c r="H42" s="40"/>
      <c r="I42" s="40">
        <f>G40</f>
        <v>3.2405808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3.1542272699999998</v>
      </c>
      <c r="G44" s="40"/>
      <c r="H44" s="40"/>
      <c r="I44" s="40"/>
      <c r="J44" s="40">
        <f>J48+J55</f>
        <v>3.1542272699999998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3.9826999999999999</v>
      </c>
      <c r="G46" s="40">
        <v>0</v>
      </c>
      <c r="H46" s="40">
        <v>0</v>
      </c>
      <c r="I46" s="40">
        <f>I48</f>
        <v>0.91562272999999994</v>
      </c>
      <c r="J46" s="40">
        <f>J48</f>
        <v>3.06707727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3.9826999999999999</v>
      </c>
      <c r="G48" s="40">
        <v>0</v>
      </c>
      <c r="H48" s="40">
        <v>0</v>
      </c>
      <c r="I48" s="40">
        <f>3.9827*0.2299</f>
        <v>0.91562272999999994</v>
      </c>
      <c r="J48" s="40">
        <f>3.9827-I48</f>
        <v>3.06707727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6.3948080699999998</v>
      </c>
      <c r="G51" s="40">
        <f>I42</f>
        <v>3.2405808</v>
      </c>
      <c r="H51" s="40"/>
      <c r="I51" s="40">
        <f>J44</f>
        <v>3.1542272699999998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0.12449999999999983</v>
      </c>
      <c r="G55" s="40">
        <v>0</v>
      </c>
      <c r="H55" s="40">
        <v>0</v>
      </c>
      <c r="I55" s="40">
        <f>(F37-F46)*0.3</f>
        <v>3.7349999999999946E-2</v>
      </c>
      <c r="J55" s="40">
        <f>F37-F46-I55</f>
        <v>8.7149999999999894E-2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3.9826999999999999</v>
      </c>
      <c r="G59" s="40"/>
      <c r="H59" s="40"/>
      <c r="I59" s="40">
        <f>I48</f>
        <v>0.91562272999999994</v>
      </c>
      <c r="J59" s="40">
        <f>J48</f>
        <v>3.06707727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1568.5030000000002</v>
      </c>
      <c r="G68" s="41">
        <f>G69</f>
        <v>0</v>
      </c>
      <c r="H68" s="41">
        <f>H69</f>
        <v>0</v>
      </c>
      <c r="I68" s="41">
        <f>I69</f>
        <v>551.101</v>
      </c>
      <c r="J68" s="41">
        <f>J69</f>
        <v>1017.402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1568.5030000000002</v>
      </c>
      <c r="G69" s="41">
        <f>G26</f>
        <v>0</v>
      </c>
      <c r="H69" s="41">
        <f>H26</f>
        <v>0</v>
      </c>
      <c r="I69" s="41">
        <f>I26</f>
        <v>551.101</v>
      </c>
      <c r="J69" s="41">
        <f>J26</f>
        <v>1017.402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2382.3992066999999</v>
      </c>
      <c r="G79" s="42">
        <f>G80</f>
        <v>0</v>
      </c>
      <c r="H79" s="42">
        <f>H80</f>
        <v>0</v>
      </c>
      <c r="I79" s="42">
        <f>I80</f>
        <v>837.06730889999994</v>
      </c>
      <c r="J79" s="42">
        <f>J80</f>
        <v>1545.3318978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2382.3992066999999</v>
      </c>
      <c r="G80" s="42">
        <v>0</v>
      </c>
      <c r="H80" s="42">
        <v>0</v>
      </c>
      <c r="I80" s="41">
        <f>I69*1.5189</f>
        <v>837.06730889999994</v>
      </c>
      <c r="J80" s="41">
        <f>J69*1.5189</f>
        <v>1545.3318978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K80" sqref="K8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69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1610.8609999999999</v>
      </c>
      <c r="G15" s="40">
        <f>G18</f>
        <v>1278.289</v>
      </c>
      <c r="H15" s="40">
        <f>H18</f>
        <v>0</v>
      </c>
      <c r="I15" s="40">
        <f>I18</f>
        <v>332.572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1610.8609999999999</v>
      </c>
      <c r="G18" s="40">
        <v>1278.289</v>
      </c>
      <c r="H18" s="40">
        <v>0</v>
      </c>
      <c r="I18" s="40">
        <v>332.572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2778.6201000000001</v>
      </c>
      <c r="G19" s="40"/>
      <c r="H19" s="40"/>
      <c r="I19" s="40">
        <f>I20</f>
        <v>1278.289</v>
      </c>
      <c r="J19" s="40">
        <f>J22</f>
        <v>1500.3310999999999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1278.289</v>
      </c>
      <c r="G20" s="40"/>
      <c r="H20" s="40"/>
      <c r="I20" s="40">
        <f>G18</f>
        <v>1278.289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1500.3310999999999</v>
      </c>
      <c r="G22" s="40"/>
      <c r="H22" s="40"/>
      <c r="I22" s="40"/>
      <c r="J22" s="40">
        <f>J26+J33</f>
        <v>1500.3310999999999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1631.9579999999999</v>
      </c>
      <c r="G24" s="40">
        <v>0</v>
      </c>
      <c r="H24" s="40">
        <v>0</v>
      </c>
      <c r="I24" s="40">
        <f>I26</f>
        <v>116.85899999999999</v>
      </c>
      <c r="J24" s="40">
        <f>J26</f>
        <v>1515.0989999999999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1631.9579999999999</v>
      </c>
      <c r="G26" s="40">
        <v>0</v>
      </c>
      <c r="H26" s="40">
        <v>0</v>
      </c>
      <c r="I26" s="40">
        <v>116.85899999999999</v>
      </c>
      <c r="J26" s="40">
        <v>1515.0989999999999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2778.6201000000001</v>
      </c>
      <c r="G29" s="40">
        <f>G18</f>
        <v>1278.289</v>
      </c>
      <c r="H29" s="40"/>
      <c r="I29" s="40">
        <f>J19</f>
        <v>1500.3310999999999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-21.09699999999998</v>
      </c>
      <c r="G33" s="40">
        <v>0</v>
      </c>
      <c r="H33" s="40">
        <v>0</v>
      </c>
      <c r="I33" s="40">
        <f>(F15-F24)*0.3</f>
        <v>-6.3290999999999942</v>
      </c>
      <c r="J33" s="40">
        <f>F15-F24-I33</f>
        <v>-14.767899999999987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4.2300000000000004</v>
      </c>
      <c r="G37" s="40">
        <f>G40</f>
        <v>3.3374700000000006</v>
      </c>
      <c r="H37" s="40">
        <v>0</v>
      </c>
      <c r="I37" s="40">
        <f>I40</f>
        <v>0.89253000000000005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4.2300000000000004</v>
      </c>
      <c r="G40" s="40">
        <f>4.23-I40</f>
        <v>3.3374700000000006</v>
      </c>
      <c r="H40" s="40">
        <v>0</v>
      </c>
      <c r="I40" s="40">
        <f>4.23*0.211</f>
        <v>0.89253000000000005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6.5851790000000001</v>
      </c>
      <c r="G41" s="40"/>
      <c r="H41" s="40"/>
      <c r="I41" s="40">
        <f>I42</f>
        <v>3.3374700000000006</v>
      </c>
      <c r="J41" s="40">
        <f>J44</f>
        <v>3.247709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3.3374700000000006</v>
      </c>
      <c r="G42" s="40"/>
      <c r="H42" s="40"/>
      <c r="I42" s="40">
        <f>G40</f>
        <v>3.3374700000000006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3.247709</v>
      </c>
      <c r="G44" s="40"/>
      <c r="H44" s="40"/>
      <c r="I44" s="40"/>
      <c r="J44" s="40">
        <f>J48+J55</f>
        <v>3.247709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4.09</v>
      </c>
      <c r="G46" s="40">
        <v>0</v>
      </c>
      <c r="H46" s="40">
        <v>0</v>
      </c>
      <c r="I46" s="40">
        <f>I48</f>
        <v>0.94029099999999999</v>
      </c>
      <c r="J46" s="40">
        <f>J48</f>
        <v>3.1497089999999996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4.09</v>
      </c>
      <c r="G48" s="40">
        <v>0</v>
      </c>
      <c r="H48" s="40">
        <v>0</v>
      </c>
      <c r="I48" s="40">
        <f>4.09*0.2299</f>
        <v>0.94029099999999999</v>
      </c>
      <c r="J48" s="40">
        <f>4.09-I48</f>
        <v>3.1497089999999996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6.5851790000000001</v>
      </c>
      <c r="G51" s="40">
        <f>I42</f>
        <v>3.3374700000000006</v>
      </c>
      <c r="H51" s="40"/>
      <c r="I51" s="40">
        <f>J44</f>
        <v>3.247709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0.14000000000000057</v>
      </c>
      <c r="G55" s="40">
        <v>0</v>
      </c>
      <c r="H55" s="40">
        <v>0</v>
      </c>
      <c r="I55" s="40">
        <f>(F37-F46)*0.3</f>
        <v>4.2000000000000169E-2</v>
      </c>
      <c r="J55" s="40">
        <f>F37-F46-I55</f>
        <v>9.8000000000000392E-2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4.09</v>
      </c>
      <c r="G59" s="40"/>
      <c r="H59" s="40"/>
      <c r="I59" s="40">
        <f>I48</f>
        <v>0.94029099999999999</v>
      </c>
      <c r="J59" s="40">
        <f>J48</f>
        <v>3.1497089999999996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1631.9579999999999</v>
      </c>
      <c r="G68" s="41">
        <f>G69</f>
        <v>0</v>
      </c>
      <c r="H68" s="41">
        <f>H69</f>
        <v>0</v>
      </c>
      <c r="I68" s="41">
        <f>I69</f>
        <v>116.85899999999999</v>
      </c>
      <c r="J68" s="41">
        <f>J69</f>
        <v>1515.0989999999999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1631.9579999999999</v>
      </c>
      <c r="G69" s="41">
        <f>G26</f>
        <v>0</v>
      </c>
      <c r="H69" s="41">
        <f>H26</f>
        <v>0</v>
      </c>
      <c r="I69" s="41">
        <f>I26</f>
        <v>116.85899999999999</v>
      </c>
      <c r="J69" s="41">
        <f>J26</f>
        <v>1515.0989999999999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2478.7810061999999</v>
      </c>
      <c r="G79" s="42">
        <f>G80</f>
        <v>0</v>
      </c>
      <c r="H79" s="42">
        <f>H80</f>
        <v>0</v>
      </c>
      <c r="I79" s="42">
        <f>I80</f>
        <v>177.49713509999998</v>
      </c>
      <c r="J79" s="42">
        <f>J80</f>
        <v>2301.2838710999999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2478.7810061999999</v>
      </c>
      <c r="G80" s="42">
        <v>0</v>
      </c>
      <c r="H80" s="42">
        <v>0</v>
      </c>
      <c r="I80" s="41">
        <f>I69*1.5189</f>
        <v>177.49713509999998</v>
      </c>
      <c r="J80" s="41">
        <f>J69*1.5189</f>
        <v>2301.2838710999999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tabSelected="1" view="pageBreakPreview" topLeftCell="C7" zoomScaleNormal="100" zoomScaleSheetLayoutView="100" workbookViewId="0">
      <selection activeCell="I85" sqref="I85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70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1660.1079999999999</v>
      </c>
      <c r="G15" s="40">
        <f>G18</f>
        <v>1278.52</v>
      </c>
      <c r="H15" s="40">
        <f>H18</f>
        <v>0</v>
      </c>
      <c r="I15" s="40">
        <f>I18</f>
        <v>381.58800000000002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1660.1079999999999</v>
      </c>
      <c r="G18" s="40">
        <v>1278.52</v>
      </c>
      <c r="H18" s="40">
        <v>0</v>
      </c>
      <c r="I18" s="40">
        <v>381.58800000000002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2742.9966999999997</v>
      </c>
      <c r="G19" s="40"/>
      <c r="H19" s="40"/>
      <c r="I19" s="40">
        <f>I20</f>
        <v>1278.52</v>
      </c>
      <c r="J19" s="40">
        <f>J22</f>
        <v>1464.4766999999999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1278.52</v>
      </c>
      <c r="G20" s="40"/>
      <c r="H20" s="40"/>
      <c r="I20" s="40">
        <f>G18</f>
        <v>1278.52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1464.4766999999999</v>
      </c>
      <c r="G22" s="40"/>
      <c r="H22" s="40"/>
      <c r="I22" s="40"/>
      <c r="J22" s="40">
        <f>J26+J33</f>
        <v>1464.4766999999999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1652.307</v>
      </c>
      <c r="G24" s="40">
        <v>0</v>
      </c>
      <c r="H24" s="40">
        <v>0</v>
      </c>
      <c r="I24" s="40">
        <f>I26</f>
        <v>193.291</v>
      </c>
      <c r="J24" s="40">
        <f>J26</f>
        <v>1459.0160000000001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1652.307</v>
      </c>
      <c r="G26" s="40">
        <v>0</v>
      </c>
      <c r="H26" s="40">
        <v>0</v>
      </c>
      <c r="I26" s="40">
        <v>193.291</v>
      </c>
      <c r="J26" s="40">
        <v>1459.0160000000001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2742.9966999999997</v>
      </c>
      <c r="G29" s="40">
        <f>G18</f>
        <v>1278.52</v>
      </c>
      <c r="H29" s="40"/>
      <c r="I29" s="40">
        <f>J19</f>
        <v>1464.4766999999999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7.8009999999999309</v>
      </c>
      <c r="G33" s="40">
        <v>0</v>
      </c>
      <c r="H33" s="40">
        <v>0</v>
      </c>
      <c r="I33" s="40">
        <f>(F15-F24)*0.3</f>
        <v>2.3402999999999792</v>
      </c>
      <c r="J33" s="40">
        <f>F15-F24-I33</f>
        <v>5.4606999999999513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4.4812000000000003</v>
      </c>
      <c r="G37" s="40">
        <f>G40</f>
        <v>3.5356668000000004</v>
      </c>
      <c r="H37" s="40">
        <v>0</v>
      </c>
      <c r="I37" s="40">
        <f>I40</f>
        <v>0.94553320000000007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4.4812000000000003</v>
      </c>
      <c r="G40" s="40">
        <f>4.4812-I40</f>
        <v>3.5356668000000004</v>
      </c>
      <c r="H40" s="40">
        <v>0</v>
      </c>
      <c r="I40" s="40">
        <f>4.4812*0.211</f>
        <v>0.94553320000000007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6.9749041800000002</v>
      </c>
      <c r="G41" s="40"/>
      <c r="H41" s="40"/>
      <c r="I41" s="40">
        <f>I42</f>
        <v>3.5356668000000004</v>
      </c>
      <c r="J41" s="40">
        <f>J44</f>
        <v>3.4392373799999998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3.5356668000000004</v>
      </c>
      <c r="G42" s="40"/>
      <c r="H42" s="40"/>
      <c r="I42" s="40">
        <f>G40</f>
        <v>3.5356668000000004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3.4392373799999998</v>
      </c>
      <c r="G44" s="40"/>
      <c r="H44" s="40"/>
      <c r="I44" s="40"/>
      <c r="J44" s="40">
        <f>J48+J55</f>
        <v>3.4392373799999998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4.3137999999999996</v>
      </c>
      <c r="G46" s="40">
        <v>0</v>
      </c>
      <c r="H46" s="40">
        <v>0</v>
      </c>
      <c r="I46" s="40">
        <f>I48</f>
        <v>0.99174261999999991</v>
      </c>
      <c r="J46" s="40">
        <f>J48</f>
        <v>3.3220573799999995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4.3137999999999996</v>
      </c>
      <c r="G48" s="40">
        <v>0</v>
      </c>
      <c r="H48" s="40">
        <v>0</v>
      </c>
      <c r="I48" s="40">
        <f>4.3138*0.2299</f>
        <v>0.99174261999999991</v>
      </c>
      <c r="J48" s="40">
        <f>4.3138-I48</f>
        <v>3.3220573799999995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6.9749041800000002</v>
      </c>
      <c r="G51" s="40">
        <f>I42</f>
        <v>3.5356668000000004</v>
      </c>
      <c r="H51" s="40"/>
      <c r="I51" s="40">
        <f>J44</f>
        <v>3.4392373799999998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0.16740000000000066</v>
      </c>
      <c r="G55" s="40">
        <v>0</v>
      </c>
      <c r="H55" s="40">
        <v>0</v>
      </c>
      <c r="I55" s="40">
        <f>(F37-F46)*0.3</f>
        <v>5.0220000000000195E-2</v>
      </c>
      <c r="J55" s="40">
        <f>F37-F46-I55</f>
        <v>0.11718000000000046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4.3137999999999996</v>
      </c>
      <c r="G59" s="40"/>
      <c r="H59" s="40"/>
      <c r="I59" s="40">
        <f>I48</f>
        <v>0.99174261999999991</v>
      </c>
      <c r="J59" s="40">
        <f>J48</f>
        <v>3.3220573799999995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1652.307</v>
      </c>
      <c r="G68" s="41">
        <f>G69</f>
        <v>0</v>
      </c>
      <c r="H68" s="41">
        <f>H69</f>
        <v>0</v>
      </c>
      <c r="I68" s="41">
        <f>I69</f>
        <v>193.291</v>
      </c>
      <c r="J68" s="41">
        <f>J69</f>
        <v>1459.0160000000001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1652.307</v>
      </c>
      <c r="G69" s="41">
        <f>G26</f>
        <v>0</v>
      </c>
      <c r="H69" s="41">
        <f>H26</f>
        <v>0</v>
      </c>
      <c r="I69" s="41">
        <f>I26</f>
        <v>193.291</v>
      </c>
      <c r="J69" s="41">
        <f>J26</f>
        <v>1459.0160000000001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2509.6891023000003</v>
      </c>
      <c r="G79" s="42">
        <f>G80</f>
        <v>0</v>
      </c>
      <c r="H79" s="42">
        <f>H80</f>
        <v>0</v>
      </c>
      <c r="I79" s="42">
        <f>I80</f>
        <v>293.58969989999997</v>
      </c>
      <c r="J79" s="42">
        <f>J80</f>
        <v>2216.0994024000001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2509.6891023000003</v>
      </c>
      <c r="G80" s="42">
        <v>0</v>
      </c>
      <c r="H80" s="42">
        <v>0</v>
      </c>
      <c r="I80" s="41">
        <f>I69*1.5189</f>
        <v>293.58969989999997</v>
      </c>
      <c r="J80" s="41">
        <f>J69*1.5189</f>
        <v>2216.0994024000001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J26" sqref="J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57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x14ac:dyDescent="0.25">
      <c r="C12" s="5"/>
      <c r="D12" s="47"/>
      <c r="E12" s="47"/>
      <c r="F12" s="47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4903.1620000000003</v>
      </c>
      <c r="G15" s="23">
        <f>G18</f>
        <v>3818.4859999999999</v>
      </c>
      <c r="H15" s="23">
        <v>0</v>
      </c>
      <c r="I15" s="23">
        <f>I18</f>
        <v>1084.6759999999999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4903.1620000000003</v>
      </c>
      <c r="G18" s="23">
        <f>июль!G18+август!G18+сентябрь!G18</f>
        <v>3818.4859999999999</v>
      </c>
      <c r="H18" s="23">
        <f>июль!H18+август!H18+сентябрь!H18</f>
        <v>0</v>
      </c>
      <c r="I18" s="23">
        <f>июль!I18+август!I18+сентябрь!I18</f>
        <v>1084.6759999999999</v>
      </c>
      <c r="J18" s="23">
        <f>июль!J18+август!J18+сентябрь!J18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7845.2788</v>
      </c>
      <c r="G19" s="23"/>
      <c r="H19" s="23"/>
      <c r="I19" s="23">
        <f>I20</f>
        <v>3818.4859999999999</v>
      </c>
      <c r="J19" s="23">
        <f>J22</f>
        <v>4026.7928000000002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3818.4859999999999</v>
      </c>
      <c r="G20" s="23"/>
      <c r="H20" s="23"/>
      <c r="I20" s="23">
        <f>G18</f>
        <v>3818.4859999999999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4026.7928000000002</v>
      </c>
      <c r="G22" s="23"/>
      <c r="H22" s="23"/>
      <c r="I22" s="23"/>
      <c r="J22" s="23">
        <f>J26+J33</f>
        <v>4026.7928000000002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4852.768</v>
      </c>
      <c r="G24" s="23">
        <f t="shared" ref="G24:H24" si="1">G26</f>
        <v>0</v>
      </c>
      <c r="H24" s="23">
        <f t="shared" si="1"/>
        <v>0</v>
      </c>
      <c r="I24" s="23">
        <f>I26</f>
        <v>861.25099999999998</v>
      </c>
      <c r="J24" s="23">
        <f>J26</f>
        <v>3991.5170000000003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4852.768</v>
      </c>
      <c r="G26" s="23">
        <f>июль!G26+август!G26+сентябрь!G26</f>
        <v>0</v>
      </c>
      <c r="H26" s="23">
        <f>июль!H26+август!H26+сентябрь!H26</f>
        <v>0</v>
      </c>
      <c r="I26" s="23">
        <f>июль!I26+август!I26+сентябрь!I26</f>
        <v>861.25099999999998</v>
      </c>
      <c r="J26" s="23">
        <f>июль!J26+август!J26+сентябрь!J26</f>
        <v>3991.5170000000003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7845.2788</v>
      </c>
      <c r="G29" s="23">
        <f>G18</f>
        <v>3818.4859999999999</v>
      </c>
      <c r="H29" s="23"/>
      <c r="I29" s="23">
        <f>J19</f>
        <v>4026.7928000000002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50.393999999999778</v>
      </c>
      <c r="G33" s="23">
        <f>июль!G33+август!G33+сентябрь!G33</f>
        <v>0</v>
      </c>
      <c r="H33" s="23">
        <f>июль!H33+август!H33+сентябрь!H33</f>
        <v>0</v>
      </c>
      <c r="I33" s="23">
        <f>июль!I33+август!I33+сентябрь!I33</f>
        <v>15.118199999999932</v>
      </c>
      <c r="J33" s="23">
        <f>июль!J33+август!J33+сентябрь!J33</f>
        <v>35.275799999999848</v>
      </c>
      <c r="K33" s="19"/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4.2728000000000002</v>
      </c>
      <c r="G37" s="23">
        <f>G40</f>
        <v>3.3712392000000002</v>
      </c>
      <c r="H37" s="23">
        <f t="shared" ref="H37:J37" si="2">H40</f>
        <v>0</v>
      </c>
      <c r="I37" s="23">
        <f t="shared" si="2"/>
        <v>0.90156080000000005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4.2728000000000002</v>
      </c>
      <c r="G40" s="23">
        <f>(июль!G40+август!G40+сентябрь!G40)/3</f>
        <v>3.3712392000000002</v>
      </c>
      <c r="H40" s="23">
        <f>(июль!H40+август!H40+сентябрь!H40)/3</f>
        <v>0</v>
      </c>
      <c r="I40" s="23">
        <f>(июль!I40+август!I40+сентябрь!I40)/3</f>
        <v>0.90156080000000005</v>
      </c>
      <c r="J40" s="23">
        <f>(июль!J40+август!J40+сентябрь!J40)/3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6.6516304166666673</v>
      </c>
      <c r="G41" s="23"/>
      <c r="H41" s="23"/>
      <c r="I41" s="23">
        <f>I42</f>
        <v>3.3712392000000002</v>
      </c>
      <c r="J41" s="23">
        <f>J44</f>
        <v>3.2803912166666671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3.3712392000000002</v>
      </c>
      <c r="G42" s="23"/>
      <c r="H42" s="23"/>
      <c r="I42" s="23">
        <f>G40</f>
        <v>3.3712392000000002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3.2803912166666671</v>
      </c>
      <c r="G44" s="23"/>
      <c r="H44" s="23"/>
      <c r="I44" s="23"/>
      <c r="J44" s="23">
        <f>J48+J55</f>
        <v>3.2803912166666671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4.1288333333333336</v>
      </c>
      <c r="G46" s="23">
        <f t="shared" ref="G46:H46" si="3">G48</f>
        <v>0</v>
      </c>
      <c r="H46" s="23">
        <f t="shared" si="3"/>
        <v>0</v>
      </c>
      <c r="I46" s="23">
        <f>I48</f>
        <v>0.94921878333333332</v>
      </c>
      <c r="J46" s="23">
        <f>J48</f>
        <v>3.1796145500000002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4.1288333333333336</v>
      </c>
      <c r="G48" s="23">
        <f>(июль!G48+август!G48+сентябрь!G48)/3</f>
        <v>0</v>
      </c>
      <c r="H48" s="23">
        <f>(июль!H48+август!H48+сентябрь!H48)/3</f>
        <v>0</v>
      </c>
      <c r="I48" s="23">
        <f>(июль!I48+август!I48+сентябрь!I48)/3</f>
        <v>0.94921878333333332</v>
      </c>
      <c r="J48" s="23">
        <f>(июль!J48+август!J48+сентябрь!J48)/3</f>
        <v>3.1796145500000002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6.6516304166666673</v>
      </c>
      <c r="G51" s="23">
        <f>I42</f>
        <v>3.3712392000000002</v>
      </c>
      <c r="H51" s="23"/>
      <c r="I51" s="23">
        <f>J44</f>
        <v>3.2803912166666671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0.14396666666666702</v>
      </c>
      <c r="G55" s="23">
        <f>(июль!G55+август!G55+сентябрь!G55)/3</f>
        <v>0</v>
      </c>
      <c r="H55" s="23">
        <f>(июль!H55+август!H55+сентябрь!H55)/3</f>
        <v>0</v>
      </c>
      <c r="I55" s="23">
        <f>(июль!I55+август!I55+сентябрь!I55)/3</f>
        <v>4.3190000000000096E-2</v>
      </c>
      <c r="J55" s="23">
        <f>(июль!J55+август!J55+сентябрь!J55)/3</f>
        <v>0.10077666666666692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4852.768</v>
      </c>
      <c r="G68" s="23">
        <f>июль!G68+август!G68+сентябрь!G68</f>
        <v>0</v>
      </c>
      <c r="H68" s="23">
        <f>июль!H68+август!H68+сентябрь!H68</f>
        <v>0</v>
      </c>
      <c r="I68" s="23">
        <f>июль!I68+август!I68+сентябрь!I68</f>
        <v>861.25099999999998</v>
      </c>
      <c r="J68" s="23">
        <f>июль!J68+август!J68+сентябрь!J68</f>
        <v>3991.5170000000003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4852.768</v>
      </c>
      <c r="G69" s="23">
        <f>июль!G69+август!G69+сентябрь!G69</f>
        <v>0</v>
      </c>
      <c r="H69" s="23">
        <f>июль!H69+август!H69+сентябрь!H69</f>
        <v>0</v>
      </c>
      <c r="I69" s="23">
        <f>июль!I69+август!I69+сентябрь!I69</f>
        <v>861.25099999999998</v>
      </c>
      <c r="J69" s="23">
        <f>июль!J69+август!J69+сентябрь!J69</f>
        <v>3991.5170000000003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7370.8693151999996</v>
      </c>
      <c r="G79" s="23">
        <f>июль!G79+август!G79+сентябрь!G79</f>
        <v>0</v>
      </c>
      <c r="H79" s="23">
        <f>июль!H79+август!H79+сентябрь!H79</f>
        <v>0</v>
      </c>
      <c r="I79" s="23">
        <f>июль!I79+август!I79+сентябрь!I79</f>
        <v>1308.1541438999998</v>
      </c>
      <c r="J79" s="23">
        <f>июль!J79+август!J79+сентябрь!J79</f>
        <v>6062.7151713000003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7370.8693151999996</v>
      </c>
      <c r="G80" s="23">
        <f>июль!G80+август!G80+сентябрь!G80</f>
        <v>0</v>
      </c>
      <c r="H80" s="23">
        <f>июль!H80+август!H80+сентябрь!H80</f>
        <v>0</v>
      </c>
      <c r="I80" s="23">
        <f>июль!I80+август!I80+сентябрь!I80</f>
        <v>1308.1541438999998</v>
      </c>
      <c r="J80" s="23">
        <f>июль!J80+август!J80+сентябрь!J80</f>
        <v>6062.7151713000003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74:J86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I52" sqref="I52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71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1981.8009999999999</v>
      </c>
      <c r="G15" s="40">
        <f>G18</f>
        <v>1572.06</v>
      </c>
      <c r="H15" s="40">
        <f>H18</f>
        <v>0</v>
      </c>
      <c r="I15" s="40">
        <f>I18</f>
        <v>409.74099999999999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1981.8009999999999</v>
      </c>
      <c r="G18" s="40">
        <v>1572.06</v>
      </c>
      <c r="H18" s="40">
        <v>0</v>
      </c>
      <c r="I18" s="40">
        <v>409.74099999999999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3330.3267999999998</v>
      </c>
      <c r="G19" s="40"/>
      <c r="H19" s="40"/>
      <c r="I19" s="40">
        <f>I20</f>
        <v>1572.06</v>
      </c>
      <c r="J19" s="40">
        <f>J22</f>
        <v>1758.2667999999999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1572.06</v>
      </c>
      <c r="G20" s="40"/>
      <c r="H20" s="40"/>
      <c r="I20" s="40">
        <f>G18</f>
        <v>1572.06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1758.2667999999999</v>
      </c>
      <c r="G22" s="40"/>
      <c r="H22" s="40"/>
      <c r="I22" s="40"/>
      <c r="J22" s="40">
        <f>J26+J33</f>
        <v>1758.2667999999999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1979.847</v>
      </c>
      <c r="G24" s="40">
        <v>0</v>
      </c>
      <c r="H24" s="40">
        <v>0</v>
      </c>
      <c r="I24" s="40">
        <f>I26</f>
        <v>222.94800000000001</v>
      </c>
      <c r="J24" s="40">
        <f>J26</f>
        <v>1756.8989999999999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1979.847</v>
      </c>
      <c r="G26" s="40">
        <v>0</v>
      </c>
      <c r="H26" s="40">
        <v>0</v>
      </c>
      <c r="I26" s="40">
        <v>222.94800000000001</v>
      </c>
      <c r="J26" s="40">
        <v>1756.8989999999999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3330.3267999999998</v>
      </c>
      <c r="G29" s="40">
        <f>G18</f>
        <v>1572.06</v>
      </c>
      <c r="H29" s="40"/>
      <c r="I29" s="40">
        <f>J19</f>
        <v>1758.2667999999999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1.9539999999999509</v>
      </c>
      <c r="G33" s="40">
        <v>0</v>
      </c>
      <c r="H33" s="40">
        <v>0</v>
      </c>
      <c r="I33" s="40">
        <f>(F15-F24)*0.3</f>
        <v>0.58619999999998529</v>
      </c>
      <c r="J33" s="40">
        <f>F15-F24-I33</f>
        <v>1.3677999999999657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4.8620000000000001</v>
      </c>
      <c r="G37" s="40">
        <f>G40</f>
        <v>1.1668799999999999</v>
      </c>
      <c r="H37" s="40">
        <v>0</v>
      </c>
      <c r="I37" s="40">
        <f>I40</f>
        <v>3.6951200000000002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4.8620000000000001</v>
      </c>
      <c r="G40" s="40">
        <f>4.862*0.24</f>
        <v>1.1668799999999999</v>
      </c>
      <c r="H40" s="40">
        <v>0</v>
      </c>
      <c r="I40" s="40">
        <f>4.862-G40</f>
        <v>3.6951200000000002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4.8490400000000005</v>
      </c>
      <c r="G41" s="40"/>
      <c r="H41" s="40"/>
      <c r="I41" s="40">
        <f>I42</f>
        <v>1.1668799999999999</v>
      </c>
      <c r="J41" s="40">
        <f>J44</f>
        <v>3.6821600000000001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1.1668799999999999</v>
      </c>
      <c r="G42" s="40"/>
      <c r="H42" s="40"/>
      <c r="I42" s="40">
        <f>G40</f>
        <v>1.1668799999999999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3.6821600000000001</v>
      </c>
      <c r="G44" s="40"/>
      <c r="H44" s="40"/>
      <c r="I44" s="40"/>
      <c r="J44" s="40">
        <f>J48+J55</f>
        <v>3.6821600000000001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4.6459999999999999</v>
      </c>
      <c r="G46" s="40">
        <v>0</v>
      </c>
      <c r="H46" s="40">
        <v>0</v>
      </c>
      <c r="I46" s="40">
        <f>I48</f>
        <v>1.11504</v>
      </c>
      <c r="J46" s="40">
        <f>J48</f>
        <v>3.5309599999999999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4.6459999999999999</v>
      </c>
      <c r="G48" s="40">
        <v>0</v>
      </c>
      <c r="H48" s="40">
        <v>0</v>
      </c>
      <c r="I48" s="40">
        <f>4.646*0.24</f>
        <v>1.11504</v>
      </c>
      <c r="J48" s="40">
        <f>4.646-I48</f>
        <v>3.5309599999999999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4.8490400000000005</v>
      </c>
      <c r="G51" s="40">
        <f>I42</f>
        <v>1.1668799999999999</v>
      </c>
      <c r="H51" s="40"/>
      <c r="I51" s="40">
        <f>J44</f>
        <v>3.6821600000000001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0.21600000000000019</v>
      </c>
      <c r="G55" s="40">
        <v>0</v>
      </c>
      <c r="H55" s="40">
        <v>0</v>
      </c>
      <c r="I55" s="40">
        <f>(F37-F46)*0.3</f>
        <v>6.4800000000000052E-2</v>
      </c>
      <c r="J55" s="40">
        <f>F37-F46-I55</f>
        <v>0.15120000000000014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4.6459999999999999</v>
      </c>
      <c r="G59" s="40"/>
      <c r="H59" s="40"/>
      <c r="I59" s="40">
        <f>I48</f>
        <v>1.11504</v>
      </c>
      <c r="J59" s="40">
        <f>J48</f>
        <v>3.5309599999999999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1979.847</v>
      </c>
      <c r="G68" s="41">
        <f>G69</f>
        <v>0</v>
      </c>
      <c r="H68" s="41">
        <f>H69</f>
        <v>0</v>
      </c>
      <c r="I68" s="41">
        <f>I69</f>
        <v>222.94800000000001</v>
      </c>
      <c r="J68" s="41">
        <f>J69</f>
        <v>1756.8989999999999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1979.847</v>
      </c>
      <c r="G69" s="41">
        <f>G26</f>
        <v>0</v>
      </c>
      <c r="H69" s="41">
        <f>H26</f>
        <v>0</v>
      </c>
      <c r="I69" s="41">
        <f>I26</f>
        <v>222.94800000000001</v>
      </c>
      <c r="J69" s="41">
        <f>J26</f>
        <v>1756.8989999999999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3007.1896082999997</v>
      </c>
      <c r="G79" s="42">
        <f>G80</f>
        <v>0</v>
      </c>
      <c r="H79" s="42">
        <f>H80</f>
        <v>0</v>
      </c>
      <c r="I79" s="42">
        <f>I80</f>
        <v>338.63571719999999</v>
      </c>
      <c r="J79" s="42">
        <f>J80</f>
        <v>2668.5538910999999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3007.1896082999997</v>
      </c>
      <c r="G80" s="42">
        <v>0</v>
      </c>
      <c r="H80" s="42">
        <v>0</v>
      </c>
      <c r="I80" s="41">
        <f>I69*1.5189</f>
        <v>338.63571719999999</v>
      </c>
      <c r="J80" s="41">
        <f>J69*1.5189</f>
        <v>2668.5538910999999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74:J86 F63:J72 F59:J61 F15:J3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J50" sqref="J5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73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2302.2719999999999</v>
      </c>
      <c r="G15" s="40">
        <f>G18</f>
        <v>1831.231</v>
      </c>
      <c r="H15" s="40">
        <f>H18</f>
        <v>0</v>
      </c>
      <c r="I15" s="40">
        <f>I18</f>
        <v>471.041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2302.2719999999999</v>
      </c>
      <c r="G18" s="40">
        <v>1831.231</v>
      </c>
      <c r="H18" s="40">
        <v>0</v>
      </c>
      <c r="I18" s="40">
        <v>471.041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3816.8822999999998</v>
      </c>
      <c r="G19" s="40"/>
      <c r="H19" s="40"/>
      <c r="I19" s="40">
        <f>I20</f>
        <v>1831.231</v>
      </c>
      <c r="J19" s="40">
        <f>J22</f>
        <v>1985.6512999999998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1831.231</v>
      </c>
      <c r="G20" s="40"/>
      <c r="H20" s="40"/>
      <c r="I20" s="40">
        <f>G18</f>
        <v>1831.231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1985.6512999999998</v>
      </c>
      <c r="G22" s="40"/>
      <c r="H22" s="40"/>
      <c r="I22" s="40"/>
      <c r="J22" s="40">
        <f>J26+J33</f>
        <v>1985.6512999999998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2293.8230000000003</v>
      </c>
      <c r="G24" s="40">
        <v>0</v>
      </c>
      <c r="H24" s="40">
        <v>0</v>
      </c>
      <c r="I24" s="40">
        <f>I26</f>
        <v>314.08600000000001</v>
      </c>
      <c r="J24" s="40">
        <f>J26</f>
        <v>1979.7370000000001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2293.8230000000003</v>
      </c>
      <c r="G26" s="40">
        <v>0</v>
      </c>
      <c r="H26" s="40">
        <v>0</v>
      </c>
      <c r="I26" s="40">
        <v>314.08600000000001</v>
      </c>
      <c r="J26" s="40">
        <v>1979.7370000000001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3816.8822999999998</v>
      </c>
      <c r="G29" s="40">
        <f>G18</f>
        <v>1831.231</v>
      </c>
      <c r="H29" s="40"/>
      <c r="I29" s="40">
        <f>J19</f>
        <v>1985.6512999999998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8.4489999999996144</v>
      </c>
      <c r="G33" s="40">
        <v>0</v>
      </c>
      <c r="H33" s="40">
        <v>0</v>
      </c>
      <c r="I33" s="40">
        <f>(F15-F24)*0.3</f>
        <v>2.534699999999884</v>
      </c>
      <c r="J33" s="40">
        <f>F15-F24-I33</f>
        <v>5.9142999999997308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4.92</v>
      </c>
      <c r="G37" s="40">
        <f>G40</f>
        <v>1.1807999999999998</v>
      </c>
      <c r="H37" s="40">
        <v>0</v>
      </c>
      <c r="I37" s="40">
        <f>I40</f>
        <v>3.7392000000000003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4.92</v>
      </c>
      <c r="G40" s="40">
        <f>4.92*0.24</f>
        <v>1.1807999999999998</v>
      </c>
      <c r="H40" s="40">
        <v>0</v>
      </c>
      <c r="I40" s="40">
        <f>4.92-G40</f>
        <v>3.7392000000000003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4.9088639999999995</v>
      </c>
      <c r="G41" s="40"/>
      <c r="H41" s="40"/>
      <c r="I41" s="40">
        <f>I42</f>
        <v>1.1807999999999998</v>
      </c>
      <c r="J41" s="40">
        <f>J44</f>
        <v>3.7280639999999998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1.1807999999999998</v>
      </c>
      <c r="G42" s="40"/>
      <c r="H42" s="40"/>
      <c r="I42" s="40">
        <f>G40</f>
        <v>1.1807999999999998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3.7280639999999998</v>
      </c>
      <c r="G44" s="40"/>
      <c r="H44" s="40"/>
      <c r="I44" s="40"/>
      <c r="J44" s="40">
        <f>J48+J55</f>
        <v>3.7280639999999998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4.7343999999999999</v>
      </c>
      <c r="G46" s="40">
        <v>0</v>
      </c>
      <c r="H46" s="40">
        <v>0</v>
      </c>
      <c r="I46" s="40">
        <f>I48</f>
        <v>1.1362559999999999</v>
      </c>
      <c r="J46" s="40">
        <f>J48</f>
        <v>3.598144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4.7343999999999999</v>
      </c>
      <c r="G48" s="40">
        <v>0</v>
      </c>
      <c r="H48" s="40">
        <v>0</v>
      </c>
      <c r="I48" s="40">
        <f>4.7344*0.24</f>
        <v>1.1362559999999999</v>
      </c>
      <c r="J48" s="40">
        <f>4.7344-I48</f>
        <v>3.598144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4.9088639999999995</v>
      </c>
      <c r="G51" s="40">
        <f>I42</f>
        <v>1.1807999999999998</v>
      </c>
      <c r="H51" s="40"/>
      <c r="I51" s="40">
        <f>J44</f>
        <v>3.7280639999999998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0.18559999999999999</v>
      </c>
      <c r="G55" s="40">
        <v>0</v>
      </c>
      <c r="H55" s="40">
        <v>0</v>
      </c>
      <c r="I55" s="40">
        <f>(F37-F46)*0.3</f>
        <v>5.5679999999999993E-2</v>
      </c>
      <c r="J55" s="40">
        <f>F37-F46-I55</f>
        <v>0.12991999999999998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4.7343999999999999</v>
      </c>
      <c r="G59" s="40"/>
      <c r="H59" s="40"/>
      <c r="I59" s="40">
        <f>I48</f>
        <v>1.1362559999999999</v>
      </c>
      <c r="J59" s="40">
        <f>J48</f>
        <v>3.598144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2293.8230000000003</v>
      </c>
      <c r="G68" s="41">
        <f>G69</f>
        <v>0</v>
      </c>
      <c r="H68" s="41">
        <f>H69</f>
        <v>0</v>
      </c>
      <c r="I68" s="41">
        <f>I69</f>
        <v>314.08600000000001</v>
      </c>
      <c r="J68" s="41">
        <f>J69</f>
        <v>1979.7370000000001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2293.8230000000003</v>
      </c>
      <c r="G69" s="41">
        <f>G26</f>
        <v>0</v>
      </c>
      <c r="H69" s="41">
        <f>H26</f>
        <v>0</v>
      </c>
      <c r="I69" s="41">
        <f>I26</f>
        <v>314.08600000000001</v>
      </c>
      <c r="J69" s="41">
        <f>J26</f>
        <v>1979.7370000000001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3484.0877547</v>
      </c>
      <c r="G79" s="42">
        <f>G80</f>
        <v>0</v>
      </c>
      <c r="H79" s="42">
        <f>H80</f>
        <v>0</v>
      </c>
      <c r="I79" s="42">
        <f>I80</f>
        <v>477.06522539999997</v>
      </c>
      <c r="J79" s="42">
        <f>J80</f>
        <v>3007.0225292999999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3484.0877547</v>
      </c>
      <c r="G80" s="42">
        <v>0</v>
      </c>
      <c r="H80" s="42">
        <v>0</v>
      </c>
      <c r="I80" s="41">
        <f>I69*1.5189</f>
        <v>477.06522539999997</v>
      </c>
      <c r="J80" s="41">
        <f>J69*1.5189</f>
        <v>3007.0225292999999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74:J86 F63:J72 F59:J61 F15:J3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I48" sqref="I48:J4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72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2839.3360000000002</v>
      </c>
      <c r="G15" s="40">
        <f>G18</f>
        <v>2211.0230000000001</v>
      </c>
      <c r="H15" s="40">
        <f>H18</f>
        <v>0</v>
      </c>
      <c r="I15" s="40">
        <f>I18</f>
        <v>628.31299999999999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2839.3360000000002</v>
      </c>
      <c r="G18" s="40">
        <v>2211.0230000000001</v>
      </c>
      <c r="H18" s="40">
        <v>0</v>
      </c>
      <c r="I18" s="40">
        <v>628.31299999999999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4809.9712</v>
      </c>
      <c r="G19" s="40"/>
      <c r="H19" s="40"/>
      <c r="I19" s="40">
        <f>I20</f>
        <v>2211.0230000000001</v>
      </c>
      <c r="J19" s="40">
        <f>J22</f>
        <v>2598.9482000000003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2211.0230000000001</v>
      </c>
      <c r="G20" s="40"/>
      <c r="H20" s="40"/>
      <c r="I20" s="40">
        <f>G18</f>
        <v>2211.0230000000001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2598.9482000000003</v>
      </c>
      <c r="G22" s="40"/>
      <c r="H22" s="40"/>
      <c r="I22" s="40"/>
      <c r="J22" s="40">
        <f>J26+J33</f>
        <v>2598.9482000000003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2870.96</v>
      </c>
      <c r="G24" s="40">
        <v>0</v>
      </c>
      <c r="H24" s="40">
        <v>0</v>
      </c>
      <c r="I24" s="40">
        <f>I26</f>
        <v>249.875</v>
      </c>
      <c r="J24" s="40">
        <f>J26</f>
        <v>2621.085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2870.96</v>
      </c>
      <c r="G26" s="40">
        <v>0</v>
      </c>
      <c r="H26" s="40">
        <v>0</v>
      </c>
      <c r="I26" s="40">
        <v>249.875</v>
      </c>
      <c r="J26" s="40">
        <v>2621.085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4809.9712</v>
      </c>
      <c r="G29" s="40">
        <f>G18</f>
        <v>2211.0230000000001</v>
      </c>
      <c r="H29" s="40"/>
      <c r="I29" s="40">
        <f>J19</f>
        <v>2598.9482000000003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-31.623999999999796</v>
      </c>
      <c r="G33" s="40">
        <v>0</v>
      </c>
      <c r="H33" s="40">
        <v>0</v>
      </c>
      <c r="I33" s="40">
        <f>(F15-F24)*0.3</f>
        <v>-9.4871999999999392</v>
      </c>
      <c r="J33" s="40">
        <f>F15-F24-I33</f>
        <v>-22.136799999999859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5.101</v>
      </c>
      <c r="G37" s="40">
        <f>G40</f>
        <v>1.22424</v>
      </c>
      <c r="H37" s="40">
        <v>0</v>
      </c>
      <c r="I37" s="40">
        <f>I40</f>
        <v>3.87676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5.101</v>
      </c>
      <c r="G40" s="40">
        <f>5.101*0.24</f>
        <v>1.22424</v>
      </c>
      <c r="H40" s="40">
        <v>0</v>
      </c>
      <c r="I40" s="40">
        <f>5.101-G40</f>
        <v>3.87676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5.0846920000000004</v>
      </c>
      <c r="G41" s="40"/>
      <c r="H41" s="40"/>
      <c r="I41" s="40">
        <f>I42</f>
        <v>1.22424</v>
      </c>
      <c r="J41" s="40">
        <f>J44</f>
        <v>3.860452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1.22424</v>
      </c>
      <c r="G42" s="40"/>
      <c r="H42" s="40"/>
      <c r="I42" s="40">
        <f>G40</f>
        <v>1.22424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3.860452</v>
      </c>
      <c r="G44" s="40"/>
      <c r="H44" s="40"/>
      <c r="I44" s="40"/>
      <c r="J44" s="40">
        <f>J48+J55</f>
        <v>3.860452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4.8292000000000002</v>
      </c>
      <c r="G46" s="40">
        <v>0</v>
      </c>
      <c r="H46" s="40">
        <v>0</v>
      </c>
      <c r="I46" s="40">
        <f>I48</f>
        <v>1.159008</v>
      </c>
      <c r="J46" s="40">
        <f>J48</f>
        <v>3.6701920000000001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4.8292000000000002</v>
      </c>
      <c r="G48" s="40">
        <v>0</v>
      </c>
      <c r="H48" s="40">
        <v>0</v>
      </c>
      <c r="I48" s="40">
        <f>4.8292*0.24</f>
        <v>1.159008</v>
      </c>
      <c r="J48" s="40">
        <f>4.8292-I48</f>
        <v>3.6701920000000001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5.0846920000000004</v>
      </c>
      <c r="G51" s="40">
        <f>I42</f>
        <v>1.22424</v>
      </c>
      <c r="H51" s="40"/>
      <c r="I51" s="40">
        <f>J44</f>
        <v>3.860452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0.27179999999999982</v>
      </c>
      <c r="G55" s="40">
        <v>0</v>
      </c>
      <c r="H55" s="40">
        <v>0</v>
      </c>
      <c r="I55" s="40">
        <f>(F37-F46)*0.3</f>
        <v>8.1539999999999946E-2</v>
      </c>
      <c r="J55" s="40">
        <f>F37-F46-I55</f>
        <v>0.19025999999999987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4.8292000000000002</v>
      </c>
      <c r="G59" s="40"/>
      <c r="H59" s="40"/>
      <c r="I59" s="40">
        <f>I48</f>
        <v>1.159008</v>
      </c>
      <c r="J59" s="40">
        <f>J48</f>
        <v>3.6701920000000001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2870.96</v>
      </c>
      <c r="G68" s="41">
        <f>G69</f>
        <v>0</v>
      </c>
      <c r="H68" s="41">
        <f>H69</f>
        <v>0</v>
      </c>
      <c r="I68" s="41">
        <f>I69</f>
        <v>249.875</v>
      </c>
      <c r="J68" s="41">
        <f>J69</f>
        <v>2621.085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2870.96</v>
      </c>
      <c r="G69" s="41">
        <f>G26</f>
        <v>0</v>
      </c>
      <c r="H69" s="41">
        <f>H26</f>
        <v>0</v>
      </c>
      <c r="I69" s="41">
        <f>I26</f>
        <v>249.875</v>
      </c>
      <c r="J69" s="41">
        <f>J26</f>
        <v>2621.085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4360.7011439999997</v>
      </c>
      <c r="G79" s="42">
        <f>G80</f>
        <v>0</v>
      </c>
      <c r="H79" s="42">
        <f>H80</f>
        <v>0</v>
      </c>
      <c r="I79" s="42">
        <f>I80</f>
        <v>379.53513749999996</v>
      </c>
      <c r="J79" s="42">
        <f>J80</f>
        <v>3981.1660064999996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4360.7011439999997</v>
      </c>
      <c r="G80" s="42">
        <v>0</v>
      </c>
      <c r="H80" s="42">
        <v>0</v>
      </c>
      <c r="I80" s="41">
        <f>I69*1.5189</f>
        <v>379.53513749999996</v>
      </c>
      <c r="J80" s="41">
        <f>J69*1.5189</f>
        <v>3981.1660064999996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74:J86 F63:J72 F59:J61 F15:J3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J26" sqref="J2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58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x14ac:dyDescent="0.25">
      <c r="C12" s="5"/>
      <c r="D12" s="47"/>
      <c r="E12" s="47"/>
      <c r="F12" s="47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7123.4089999999997</v>
      </c>
      <c r="G15" s="23">
        <f>G18</f>
        <v>5614.3140000000003</v>
      </c>
      <c r="H15" s="23">
        <v>0</v>
      </c>
      <c r="I15" s="23">
        <f>I18</f>
        <v>1509.0949999999998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7123.4089999999997</v>
      </c>
      <c r="G18" s="23">
        <f>октябрь!G18+ноябрь!G18+декабрь!G18</f>
        <v>5614.3140000000003</v>
      </c>
      <c r="H18" s="23">
        <f>октябрь!H18+ноябрь!H18+декабрь!H18</f>
        <v>0</v>
      </c>
      <c r="I18" s="23">
        <f>октябрь!I18+ноябрь!I18+декабрь!I18</f>
        <v>1509.0949999999998</v>
      </c>
      <c r="J18" s="23">
        <f>октябрь!J18+ноябрь!J18+декабрь!J18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11957.1803</v>
      </c>
      <c r="G19" s="23"/>
      <c r="H19" s="23"/>
      <c r="I19" s="23">
        <f>I20</f>
        <v>5614.3140000000003</v>
      </c>
      <c r="J19" s="23">
        <f>J22</f>
        <v>6342.8662999999997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5614.3140000000003</v>
      </c>
      <c r="G20" s="23"/>
      <c r="H20" s="23"/>
      <c r="I20" s="23">
        <f>G18</f>
        <v>5614.3140000000003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6342.8662999999997</v>
      </c>
      <c r="G22" s="23"/>
      <c r="H22" s="23"/>
      <c r="I22" s="23"/>
      <c r="J22" s="23">
        <f>J26+J33</f>
        <v>6342.8662999999997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7144.6299999999992</v>
      </c>
      <c r="G24" s="23">
        <f t="shared" ref="G24:H24" si="1">G26</f>
        <v>0</v>
      </c>
      <c r="H24" s="23">
        <f t="shared" si="1"/>
        <v>0</v>
      </c>
      <c r="I24" s="23">
        <f>I26</f>
        <v>786.90899999999999</v>
      </c>
      <c r="J24" s="23">
        <f>J26</f>
        <v>6357.7209999999995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7144.6299999999992</v>
      </c>
      <c r="G26" s="23">
        <f>октябрь!G26+ноябрь!G26+декабрь!G26</f>
        <v>0</v>
      </c>
      <c r="H26" s="23">
        <f>октябрь!H26+ноябрь!H26+декабрь!H26</f>
        <v>0</v>
      </c>
      <c r="I26" s="23">
        <f>октябрь!I26+ноябрь!I26+декабрь!I26</f>
        <v>786.90899999999999</v>
      </c>
      <c r="J26" s="23">
        <f>октябрь!J26+ноябрь!J26+декабрь!J26</f>
        <v>6357.7209999999995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11957.1803</v>
      </c>
      <c r="G29" s="23">
        <f>G18</f>
        <v>5614.3140000000003</v>
      </c>
      <c r="H29" s="23"/>
      <c r="I29" s="23">
        <f>J19</f>
        <v>6342.8662999999997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-21.221000000000231</v>
      </c>
      <c r="G33" s="23">
        <f>октябрь!G33+ноябрь!G33+декабрь!G33</f>
        <v>0</v>
      </c>
      <c r="H33" s="23">
        <f>октябрь!H33+ноябрь!H33+декабрь!H33</f>
        <v>0</v>
      </c>
      <c r="I33" s="23">
        <f>октябрь!I33+ноябрь!I33+декабрь!I33</f>
        <v>-6.36630000000007</v>
      </c>
      <c r="J33" s="23">
        <f>октябрь!J33+ноябрь!J33+декабрь!J33</f>
        <v>-14.854700000000163</v>
      </c>
      <c r="K33" s="19"/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4.9610000000000003</v>
      </c>
      <c r="G37" s="23">
        <f>G40</f>
        <v>1.1906399999999999</v>
      </c>
      <c r="H37" s="23">
        <f t="shared" ref="H37:J37" si="2">H40</f>
        <v>0</v>
      </c>
      <c r="I37" s="23">
        <f t="shared" si="2"/>
        <v>3.7703600000000002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4.9610000000000003</v>
      </c>
      <c r="G40" s="23">
        <f>(октябрь!G40+ноябрь!G40+декабрь!G40)/3</f>
        <v>1.1906399999999999</v>
      </c>
      <c r="H40" s="23">
        <f>(октябрь!H40+ноябрь!H40+декабрь!H40)/3</f>
        <v>0</v>
      </c>
      <c r="I40" s="23">
        <f>(октябрь!I40+ноябрь!I40+декабрь!I40)/3</f>
        <v>3.7703600000000002</v>
      </c>
      <c r="J40" s="23">
        <f>(октябрь!J40+ноябрь!J40+декабрь!J40)/3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4.9475319999999998</v>
      </c>
      <c r="G41" s="23"/>
      <c r="H41" s="23"/>
      <c r="I41" s="23">
        <f>I42</f>
        <v>1.1906399999999999</v>
      </c>
      <c r="J41" s="23">
        <f>J44</f>
        <v>3.7568920000000001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1.1906399999999999</v>
      </c>
      <c r="G42" s="23"/>
      <c r="H42" s="23"/>
      <c r="I42" s="23">
        <f>G40</f>
        <v>1.1906399999999999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3.7568920000000001</v>
      </c>
      <c r="G44" s="23"/>
      <c r="H44" s="23"/>
      <c r="I44" s="23"/>
      <c r="J44" s="23">
        <f>J48+J55</f>
        <v>3.7568920000000001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4.7365333333333339</v>
      </c>
      <c r="G46" s="23">
        <f t="shared" ref="G46:H46" si="3">G48</f>
        <v>0</v>
      </c>
      <c r="H46" s="23">
        <f t="shared" si="3"/>
        <v>0</v>
      </c>
      <c r="I46" s="23">
        <f>I48</f>
        <v>1.136768</v>
      </c>
      <c r="J46" s="23">
        <f>J48</f>
        <v>3.5997653333333335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4.7365333333333339</v>
      </c>
      <c r="G48" s="23">
        <f>(октябрь!G48+ноябрь!G48+декабрь!G48)/3</f>
        <v>0</v>
      </c>
      <c r="H48" s="23">
        <f>(октябрь!H48+ноябрь!H48+декабрь!H48)/3</f>
        <v>0</v>
      </c>
      <c r="I48" s="23">
        <f>(октябрь!I48+ноябрь!I48+декабрь!I48)/3</f>
        <v>1.136768</v>
      </c>
      <c r="J48" s="23">
        <f>(октябрь!J48+ноябрь!J48+декабрь!J48)/3</f>
        <v>3.5997653333333335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4.9475319999999998</v>
      </c>
      <c r="G51" s="23">
        <f>I42</f>
        <v>1.1906399999999999</v>
      </c>
      <c r="H51" s="23"/>
      <c r="I51" s="23">
        <f>J44</f>
        <v>3.7568920000000001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0.22446666666666665</v>
      </c>
      <c r="G55" s="23">
        <f>(октябрь!G55+ноябрь!G55+декабрь!G55)/3</f>
        <v>0</v>
      </c>
      <c r="H55" s="23">
        <f>(октябрь!H55+ноябрь!H55+декабрь!H55)/3</f>
        <v>0</v>
      </c>
      <c r="I55" s="23">
        <f>(октябрь!I55+ноябрь!I55+декабрь!I55)/3</f>
        <v>6.7339999999999997E-2</v>
      </c>
      <c r="J55" s="23">
        <f>(октябрь!J55+ноябрь!J55+декабрь!J55)/3</f>
        <v>0.15712666666666666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7144.6299999999992</v>
      </c>
      <c r="G68" s="23">
        <f>октябрь!G68+ноябрь!G68+декабрь!G68</f>
        <v>0</v>
      </c>
      <c r="H68" s="23">
        <f>октябрь!H68+ноябрь!H68+декабрь!H68</f>
        <v>0</v>
      </c>
      <c r="I68" s="23">
        <f>октябрь!I68+ноябрь!I68+декабрь!I68</f>
        <v>786.90899999999999</v>
      </c>
      <c r="J68" s="23">
        <f>октябрь!J68+ноябрь!J68+декабрь!J68</f>
        <v>6357.7209999999995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7144.6299999999992</v>
      </c>
      <c r="G69" s="23">
        <f>октябрь!G69+ноябрь!G69+декабрь!G69</f>
        <v>0</v>
      </c>
      <c r="H69" s="23">
        <f>октябрь!H69+ноябрь!H69+декабрь!H69</f>
        <v>0</v>
      </c>
      <c r="I69" s="23">
        <f>октябрь!I69+ноябрь!I69+декабрь!I69</f>
        <v>786.90899999999999</v>
      </c>
      <c r="J69" s="23">
        <f>октябрь!J69+ноябрь!J69+декабрь!J69</f>
        <v>6357.7209999999995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10851.978507</v>
      </c>
      <c r="G79" s="23">
        <f>октябрь!G79+ноябрь!G79+декабрь!G79</f>
        <v>0</v>
      </c>
      <c r="H79" s="23">
        <f>октябрь!H79+ноябрь!H79+декабрь!H79</f>
        <v>0</v>
      </c>
      <c r="I79" s="23">
        <f>октябрь!I79+ноябрь!I79+декабрь!I79</f>
        <v>1195.2360801</v>
      </c>
      <c r="J79" s="23">
        <f>октябрь!J79+ноябрь!J79+декабрь!J79</f>
        <v>9656.7424269000003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10851.978507</v>
      </c>
      <c r="G80" s="23">
        <f>октябрь!G80+ноябрь!G80+декабрь!G80</f>
        <v>0</v>
      </c>
      <c r="H80" s="23">
        <f>октябрь!H80+ноябрь!H80+декабрь!H80</f>
        <v>0</v>
      </c>
      <c r="I80" s="23">
        <f>октябрь!I80+ноябрь!I80+декабрь!I80</f>
        <v>1195.2360801</v>
      </c>
      <c r="J80" s="23">
        <f>октябрь!J80+ноябрь!J80+декабрь!J80</f>
        <v>9656.7424269000003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15:J3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63:J72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32"/>
  <sheetViews>
    <sheetView view="pageBreakPreview" topLeftCell="C7" zoomScaleNormal="100" zoomScaleSheetLayoutView="100" workbookViewId="0">
      <selection activeCell="M19" sqref="M1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9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ht="14.25" x14ac:dyDescent="0.25">
      <c r="A7" s="4"/>
      <c r="D7" s="5"/>
      <c r="E7" s="5"/>
      <c r="F7" s="32" t="s">
        <v>74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x14ac:dyDescent="0.25">
      <c r="C12" s="5"/>
      <c r="D12" s="47"/>
      <c r="E12" s="47"/>
      <c r="F12" s="47"/>
      <c r="G12" s="31" t="s">
        <v>18</v>
      </c>
      <c r="H12" s="31" t="s">
        <v>19</v>
      </c>
      <c r="I12" s="31" t="s">
        <v>20</v>
      </c>
      <c r="J12" s="31" t="s">
        <v>21</v>
      </c>
      <c r="K12" s="14"/>
    </row>
    <row r="13" spans="1:17" ht="15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25087.879000000001</v>
      </c>
      <c r="G15" s="23">
        <f>G18</f>
        <v>19556.451000000001</v>
      </c>
      <c r="H15" s="23">
        <v>0</v>
      </c>
      <c r="I15" s="23">
        <f>I18</f>
        <v>5531.4279999999999</v>
      </c>
      <c r="J15" s="23">
        <f>J18</f>
        <v>0</v>
      </c>
      <c r="K15" s="19"/>
    </row>
    <row r="16" spans="1:17" s="17" customForma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x14ac:dyDescent="0.25">
      <c r="C18" s="18"/>
      <c r="D18" s="20" t="s">
        <v>26</v>
      </c>
      <c r="E18" s="21">
        <v>40</v>
      </c>
      <c r="F18" s="22">
        <f t="shared" si="0"/>
        <v>25087.879000000001</v>
      </c>
      <c r="G18" s="23">
        <f>'1квартал'!G18+'2квартал'!G18+'3квартал'!G18+'4квартал'!G18</f>
        <v>19556.451000000001</v>
      </c>
      <c r="H18" s="23">
        <f>'1квартал'!H18+'2квартал'!H18+'3квартал'!H18+'4квартал'!H18</f>
        <v>0</v>
      </c>
      <c r="I18" s="23">
        <f>'1квартал'!I18+'2квартал'!I18+'3квартал'!I18+'4квартал'!I18</f>
        <v>5531.4279999999999</v>
      </c>
      <c r="J18" s="23">
        <f>'1квартал'!J18+'2квартал'!J18+'3квартал'!J18+'4квартал'!J18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40391.879800000002</v>
      </c>
      <c r="G19" s="23"/>
      <c r="H19" s="23"/>
      <c r="I19" s="23">
        <f>I20</f>
        <v>19556.451000000001</v>
      </c>
      <c r="J19" s="23">
        <f>J22</f>
        <v>20835.428800000002</v>
      </c>
      <c r="K19" s="19"/>
    </row>
    <row r="20" spans="3:11" s="17" customFormat="1" x14ac:dyDescent="0.25">
      <c r="C20" s="18"/>
      <c r="D20" s="20" t="s">
        <v>18</v>
      </c>
      <c r="E20" s="21">
        <v>60</v>
      </c>
      <c r="F20" s="22">
        <f t="shared" si="0"/>
        <v>19556.451000000001</v>
      </c>
      <c r="G20" s="23"/>
      <c r="H20" s="23"/>
      <c r="I20" s="23">
        <f>G18</f>
        <v>19556.451000000001</v>
      </c>
      <c r="J20" s="23"/>
      <c r="K20" s="19"/>
    </row>
    <row r="21" spans="3:11" s="17" customForma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x14ac:dyDescent="0.25">
      <c r="C22" s="18"/>
      <c r="D22" s="20" t="s">
        <v>20</v>
      </c>
      <c r="E22" s="21">
        <v>80</v>
      </c>
      <c r="F22" s="22">
        <f t="shared" si="0"/>
        <v>20835.428800000002</v>
      </c>
      <c r="G22" s="23"/>
      <c r="H22" s="23"/>
      <c r="I22" s="23"/>
      <c r="J22" s="23">
        <f>J26+J33</f>
        <v>20835.428800000002</v>
      </c>
      <c r="K22" s="19"/>
    </row>
    <row r="23" spans="3:11" s="17" customForma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x14ac:dyDescent="0.25">
      <c r="C24" s="18"/>
      <c r="D24" s="20" t="s">
        <v>29</v>
      </c>
      <c r="E24" s="21">
        <v>100</v>
      </c>
      <c r="F24" s="22">
        <f t="shared" si="0"/>
        <v>25080.295000000002</v>
      </c>
      <c r="G24" s="23">
        <f t="shared" ref="G24:H24" si="1">G26</f>
        <v>0</v>
      </c>
      <c r="H24" s="23">
        <f t="shared" si="1"/>
        <v>0</v>
      </c>
      <c r="I24" s="23">
        <f>I26</f>
        <v>4250.1750000000002</v>
      </c>
      <c r="J24" s="23">
        <f>J26</f>
        <v>20830.120000000003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x14ac:dyDescent="0.25">
      <c r="C26" s="18"/>
      <c r="D26" s="20" t="s">
        <v>31</v>
      </c>
      <c r="E26" s="21">
        <v>120</v>
      </c>
      <c r="F26" s="22">
        <f t="shared" si="0"/>
        <v>25080.295000000002</v>
      </c>
      <c r="G26" s="23">
        <f>'1квартал'!G26+'2квартал'!G26+'3квартал'!G26+'4квартал'!G26</f>
        <v>0</v>
      </c>
      <c r="H26" s="23">
        <f>'1квартал'!H26+'2квартал'!H26+'3квартал'!H26+'4квартал'!H26</f>
        <v>0</v>
      </c>
      <c r="I26" s="23">
        <f>'1квартал'!I26+'2квартал'!I26+'3квартал'!I26+'4квартал'!I26</f>
        <v>4250.1750000000002</v>
      </c>
      <c r="J26" s="23">
        <f>'1квартал'!J26+'2квартал'!J26+'3квартал'!J26+'4квартал'!J26</f>
        <v>20830.120000000003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x14ac:dyDescent="0.25">
      <c r="C29" s="18"/>
      <c r="D29" s="20" t="s">
        <v>34</v>
      </c>
      <c r="E29" s="21">
        <v>150</v>
      </c>
      <c r="F29" s="22">
        <f t="shared" si="0"/>
        <v>40391.879800000002</v>
      </c>
      <c r="G29" s="23">
        <f>G18</f>
        <v>19556.451000000001</v>
      </c>
      <c r="H29" s="23"/>
      <c r="I29" s="23">
        <f>J19</f>
        <v>20835.428800000002</v>
      </c>
      <c r="J29" s="23"/>
      <c r="K29" s="19"/>
    </row>
    <row r="30" spans="3:11" s="17" customForma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x14ac:dyDescent="0.25">
      <c r="C33" s="18"/>
      <c r="D33" s="20" t="s">
        <v>38</v>
      </c>
      <c r="E33" s="21">
        <v>190</v>
      </c>
      <c r="F33" s="22">
        <f t="shared" si="0"/>
        <v>7.5839999999982552</v>
      </c>
      <c r="G33" s="23">
        <f>'1квартал'!G33+'2квартал'!G33+'3квартал'!G33+'4квартал'!G33</f>
        <v>0</v>
      </c>
      <c r="H33" s="23">
        <f>'1квартал'!H33+'2квартал'!H33+'3квартал'!H33+'4квартал'!H33</f>
        <v>0</v>
      </c>
      <c r="I33" s="23">
        <f>'1квартал'!I33+'2квартал'!I33+'3квартал'!I33+'4квартал'!I33</f>
        <v>2.2751999999994741</v>
      </c>
      <c r="J33" s="23">
        <f>'1квартал'!J33+'2квартал'!J33+'3квартал'!J33+'4квартал'!J33</f>
        <v>5.3087999999987812</v>
      </c>
      <c r="K33" s="44">
        <f>F33*100/F15</f>
        <v>3.0229737635446403E-2</v>
      </c>
    </row>
    <row r="34" spans="3:11" s="17" customForma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4.6239666666666661</v>
      </c>
      <c r="G37" s="23">
        <f>G40</f>
        <v>2.9674127833333332</v>
      </c>
      <c r="H37" s="23">
        <f t="shared" ref="H37:J37" si="2">H40</f>
        <v>0</v>
      </c>
      <c r="I37" s="23">
        <f t="shared" si="2"/>
        <v>1.6565538833333333</v>
      </c>
      <c r="J37" s="23">
        <f t="shared" si="2"/>
        <v>0</v>
      </c>
      <c r="K37" s="19"/>
    </row>
    <row r="38" spans="3:11" s="17" customForma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x14ac:dyDescent="0.25">
      <c r="C40" s="18"/>
      <c r="D40" s="20" t="s">
        <v>26</v>
      </c>
      <c r="E40" s="21">
        <v>330</v>
      </c>
      <c r="F40" s="22">
        <f t="shared" si="0"/>
        <v>4.6239666666666661</v>
      </c>
      <c r="G40" s="23">
        <f>('1квартал'!G40+'2квартал'!G40+'3квартал'!G40+'4квартал'!G40)/4</f>
        <v>2.9674127833333332</v>
      </c>
      <c r="H40" s="23">
        <f>('1квартал'!H40+'2квартал'!H40+'3квартал'!H40+'4квартал'!H40)/4</f>
        <v>0</v>
      </c>
      <c r="I40" s="23">
        <f>('1квартал'!I40+'2квартал'!I40+'3квартал'!I40+'4квартал'!I40)/4</f>
        <v>1.6565538833333333</v>
      </c>
      <c r="J40" s="23">
        <f>('1квартал'!J40+'2квартал'!J40+'3квартал'!J40+'4квартал'!J40)/4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6.5035275933333327</v>
      </c>
      <c r="G41" s="23"/>
      <c r="H41" s="23"/>
      <c r="I41" s="23">
        <f>I42</f>
        <v>2.9674127833333332</v>
      </c>
      <c r="J41" s="23">
        <f>J44</f>
        <v>3.5361148099999999</v>
      </c>
      <c r="K41" s="19"/>
    </row>
    <row r="42" spans="3:11" s="17" customFormat="1" x14ac:dyDescent="0.25">
      <c r="C42" s="18"/>
      <c r="D42" s="20" t="s">
        <v>18</v>
      </c>
      <c r="E42" s="21">
        <v>350</v>
      </c>
      <c r="F42" s="22">
        <f t="shared" si="0"/>
        <v>2.9674127833333332</v>
      </c>
      <c r="G42" s="23"/>
      <c r="H42" s="23"/>
      <c r="I42" s="23">
        <f>G40</f>
        <v>2.9674127833333332</v>
      </c>
      <c r="J42" s="23"/>
      <c r="K42" s="19"/>
    </row>
    <row r="43" spans="3:11" s="17" customForma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x14ac:dyDescent="0.25">
      <c r="C44" s="18"/>
      <c r="D44" s="20" t="s">
        <v>20</v>
      </c>
      <c r="E44" s="21">
        <v>370</v>
      </c>
      <c r="F44" s="22">
        <f t="shared" si="0"/>
        <v>3.5361148099999999</v>
      </c>
      <c r="G44" s="23"/>
      <c r="H44" s="23"/>
      <c r="I44" s="23"/>
      <c r="J44" s="23">
        <f>J48+J55</f>
        <v>3.5361148099999999</v>
      </c>
      <c r="K44" s="19"/>
    </row>
    <row r="45" spans="3:11" s="17" customForma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x14ac:dyDescent="0.25">
      <c r="C46" s="18"/>
      <c r="D46" s="20" t="s">
        <v>29</v>
      </c>
      <c r="E46" s="21">
        <v>390</v>
      </c>
      <c r="F46" s="22">
        <f t="shared" si="0"/>
        <v>4.4407583333333331</v>
      </c>
      <c r="G46" s="23">
        <f t="shared" ref="G46:H46" si="3">G48</f>
        <v>0</v>
      </c>
      <c r="H46" s="23">
        <f t="shared" si="3"/>
        <v>0</v>
      </c>
      <c r="I46" s="23">
        <f>I48</f>
        <v>1.0328893566666668</v>
      </c>
      <c r="J46" s="23">
        <f>J48</f>
        <v>3.4078689766666668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x14ac:dyDescent="0.25">
      <c r="C48" s="18"/>
      <c r="D48" s="20" t="s">
        <v>31</v>
      </c>
      <c r="E48" s="21">
        <v>410</v>
      </c>
      <c r="F48" s="22">
        <f t="shared" si="0"/>
        <v>4.4407583333333331</v>
      </c>
      <c r="G48" s="23">
        <f>('1квартал'!G48+'2квартал'!G48+'3квартал'!G48+'4квартал'!G48)/4</f>
        <v>0</v>
      </c>
      <c r="H48" s="23">
        <f>('1квартал'!H48+'2квартал'!H48+'3квартал'!H48+'4квартал'!H48)/4</f>
        <v>0</v>
      </c>
      <c r="I48" s="23">
        <f>('1квартал'!I48+'2квартал'!I48+'3квартал'!I48+'4квартал'!I48)/4</f>
        <v>1.0328893566666668</v>
      </c>
      <c r="J48" s="23">
        <f>('1квартал'!J48+'2квартал'!J48+'3квартал'!J48+'4квартал'!J48)/4</f>
        <v>3.4078689766666668</v>
      </c>
      <c r="K48" s="19"/>
    </row>
    <row r="49" spans="3:11" s="17" customForma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x14ac:dyDescent="0.25">
      <c r="C51" s="18"/>
      <c r="D51" s="20" t="s">
        <v>34</v>
      </c>
      <c r="E51" s="21">
        <v>440</v>
      </c>
      <c r="F51" s="22">
        <f t="shared" si="0"/>
        <v>6.5035275933333327</v>
      </c>
      <c r="G51" s="23">
        <f>I42</f>
        <v>2.9674127833333332</v>
      </c>
      <c r="H51" s="23"/>
      <c r="I51" s="23">
        <f>J44</f>
        <v>3.5361148099999999</v>
      </c>
      <c r="J51" s="23"/>
      <c r="K51" s="19"/>
    </row>
    <row r="52" spans="3:11" s="17" customForma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x14ac:dyDescent="0.25">
      <c r="C55" s="18"/>
      <c r="D55" s="20" t="s">
        <v>38</v>
      </c>
      <c r="E55" s="21">
        <v>480</v>
      </c>
      <c r="F55" s="22">
        <f t="shared" si="0"/>
        <v>0.18320833333333333</v>
      </c>
      <c r="G55" s="23">
        <f>('1квартал'!G55+'2квартал'!G55+'3квартал'!G55+'4квартал'!G55)/4</f>
        <v>0</v>
      </c>
      <c r="H55" s="23">
        <f>('1квартал'!H55+'2квартал'!H55+'3квартал'!H55+'4квартал'!H55)/4</f>
        <v>0</v>
      </c>
      <c r="I55" s="23">
        <f>('1квартал'!I55+'2квартал'!I55+'3квартал'!I55+'4квартал'!I55)/4</f>
        <v>5.4962499999999997E-2</v>
      </c>
      <c r="J55" s="23">
        <f>('1квартал'!J55+'2квартал'!J55+'3квартал'!J55+'4квартал'!J55)/4</f>
        <v>0.12824583333333334</v>
      </c>
      <c r="K55" s="19"/>
    </row>
    <row r="56" spans="3:11" s="17" customForma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25080.295000000002</v>
      </c>
      <c r="G68" s="23">
        <f>'1квартал'!G68+'2квартал'!G68+'3квартал'!G68+'4квартал'!G68</f>
        <v>0</v>
      </c>
      <c r="H68" s="23">
        <f>'1квартал'!H68+'2квартал'!H68+'3квартал'!H68+'4квартал'!H68</f>
        <v>0</v>
      </c>
      <c r="I68" s="23">
        <f>'1квартал'!I68+'2квартал'!I68+'3квартал'!I68+'4квартал'!I68</f>
        <v>4250.1750000000002</v>
      </c>
      <c r="J68" s="23">
        <f>'1квартал'!J68+'2квартал'!J68+'3квартал'!J68+'4квартал'!J68</f>
        <v>20830.120000000003</v>
      </c>
      <c r="K68" s="14"/>
    </row>
    <row r="69" spans="3:12" x14ac:dyDescent="0.25">
      <c r="C69" s="5"/>
      <c r="D69" s="20" t="s">
        <v>48</v>
      </c>
      <c r="E69" s="21">
        <v>760</v>
      </c>
      <c r="F69" s="22">
        <f t="shared" si="0"/>
        <v>25080.295000000002</v>
      </c>
      <c r="G69" s="23">
        <f>'1квартал'!G69+'2квартал'!G69+'3квартал'!G69+'4квартал'!G69</f>
        <v>0</v>
      </c>
      <c r="H69" s="23">
        <f>'1квартал'!H69+'2квартал'!H69+'3квартал'!H69+'4квартал'!H69</f>
        <v>0</v>
      </c>
      <c r="I69" s="23">
        <f>'1квартал'!I69+'2квартал'!I69+'3квартал'!I69+'4квартал'!I69</f>
        <v>4250.1750000000002</v>
      </c>
      <c r="J69" s="23">
        <f>'1квартал'!J69+'2квартал'!J69+'3квартал'!J69+'4квартал'!J69</f>
        <v>20830.120000000003</v>
      </c>
      <c r="K69" s="14"/>
    </row>
    <row r="70" spans="3:12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36251.079888200002</v>
      </c>
      <c r="G79" s="23">
        <f>'1квартал'!G79+'2квартал'!G79+'3квартал'!G79+'4квартал'!G79</f>
        <v>0</v>
      </c>
      <c r="H79" s="23">
        <f>'1квартал'!H79+'2квартал'!H79+'3квартал'!H79+'4квартал'!H79</f>
        <v>0</v>
      </c>
      <c r="I79" s="23">
        <f>'1квартал'!I79+'2квартал'!I79+'3квартал'!I79+'4квартал'!I79</f>
        <v>6088.9668939999992</v>
      </c>
      <c r="J79" s="23">
        <f>'1квартал'!J79+'2квартал'!J79+'3квартал'!J79+'4квартал'!J79</f>
        <v>30162.112994200001</v>
      </c>
      <c r="K79" s="26"/>
      <c r="L79" s="27"/>
    </row>
    <row r="80" spans="3:12" x14ac:dyDescent="0.25">
      <c r="C80" s="5"/>
      <c r="D80" s="20" t="s">
        <v>48</v>
      </c>
      <c r="E80" s="21">
        <v>860</v>
      </c>
      <c r="F80" s="22">
        <f t="shared" ref="F80:F86" si="4">SUM(G80:J80)</f>
        <v>36251.079888200002</v>
      </c>
      <c r="G80" s="23">
        <f>'1квартал'!G80+'2квартал'!G80+'3квартал'!G80+'4квартал'!G80</f>
        <v>0</v>
      </c>
      <c r="H80" s="23">
        <f>'1квартал'!H80+'2квартал'!H80+'3квартал'!H80+'4квартал'!H80</f>
        <v>0</v>
      </c>
      <c r="I80" s="23">
        <f>'1квартал'!I80+'2квартал'!I80+'3квартал'!I80+'4квартал'!I80</f>
        <v>6088.9668939999992</v>
      </c>
      <c r="J80" s="23">
        <f>'1квартал'!J80+'2квартал'!J80+'3квартал'!J80+'4квартал'!J80</f>
        <v>30162.112994200001</v>
      </c>
      <c r="K80" s="26"/>
      <c r="L80" s="27"/>
    </row>
    <row r="81" spans="3:19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63:J72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15:J3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G84" sqref="G84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t="15" hidden="1" x14ac:dyDescent="0.25"/>
    <row r="2" spans="1:17" ht="15" hidden="1" x14ac:dyDescent="0.25"/>
    <row r="3" spans="1:17" ht="15" hidden="1" x14ac:dyDescent="0.25"/>
    <row r="4" spans="1:17" ht="15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5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t="15" hidden="1" x14ac:dyDescent="0.25">
      <c r="A6" s="4"/>
    </row>
    <row r="7" spans="1:17" x14ac:dyDescent="0.25">
      <c r="A7" s="4"/>
      <c r="D7" s="5"/>
      <c r="E7" s="5"/>
      <c r="F7" s="33" t="s">
        <v>63</v>
      </c>
      <c r="G7" s="5"/>
      <c r="H7" s="5"/>
      <c r="I7" s="5"/>
      <c r="J7" s="5"/>
      <c r="K7" s="6"/>
      <c r="Q7" s="7"/>
    </row>
    <row r="8" spans="1:17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5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2573.7759999999998</v>
      </c>
      <c r="G15" s="40">
        <f>G18</f>
        <v>1960.8520000000001</v>
      </c>
      <c r="H15" s="40">
        <f>H18</f>
        <v>0</v>
      </c>
      <c r="I15" s="40">
        <f>I18</f>
        <v>612.92399999999998</v>
      </c>
      <c r="J15" s="40">
        <f>J18</f>
        <v>0</v>
      </c>
      <c r="K15" s="19"/>
    </row>
    <row r="16" spans="1:17" s="17" customForma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x14ac:dyDescent="0.25">
      <c r="C18" s="18"/>
      <c r="D18" s="37" t="s">
        <v>26</v>
      </c>
      <c r="E18" s="38">
        <v>40</v>
      </c>
      <c r="F18" s="39">
        <f t="shared" si="0"/>
        <v>2573.7759999999998</v>
      </c>
      <c r="G18" s="40">
        <v>1960.8520000000001</v>
      </c>
      <c r="H18" s="40">
        <v>0</v>
      </c>
      <c r="I18" s="40">
        <v>612.92399999999998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4162.3521000000001</v>
      </c>
      <c r="G19" s="40"/>
      <c r="H19" s="40"/>
      <c r="I19" s="40">
        <f>I20</f>
        <v>1960.8520000000001</v>
      </c>
      <c r="J19" s="40">
        <f>J22</f>
        <v>2201.5000999999997</v>
      </c>
      <c r="K19" s="19"/>
    </row>
    <row r="20" spans="3:11" s="17" customFormat="1" x14ac:dyDescent="0.25">
      <c r="C20" s="18"/>
      <c r="D20" s="37" t="s">
        <v>18</v>
      </c>
      <c r="E20" s="38">
        <v>60</v>
      </c>
      <c r="F20" s="39">
        <f t="shared" si="0"/>
        <v>1960.8520000000001</v>
      </c>
      <c r="G20" s="40"/>
      <c r="H20" s="40"/>
      <c r="I20" s="40">
        <f>G18</f>
        <v>1960.8520000000001</v>
      </c>
      <c r="J20" s="40"/>
      <c r="K20" s="19"/>
    </row>
    <row r="21" spans="3:11" s="17" customForma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x14ac:dyDescent="0.25">
      <c r="C22" s="18"/>
      <c r="D22" s="37" t="s">
        <v>20</v>
      </c>
      <c r="E22" s="38">
        <v>80</v>
      </c>
      <c r="F22" s="39">
        <f t="shared" si="0"/>
        <v>2201.5000999999997</v>
      </c>
      <c r="G22" s="40"/>
      <c r="H22" s="40"/>
      <c r="I22" s="40"/>
      <c r="J22" s="40">
        <f>J26+J33</f>
        <v>2201.5000999999997</v>
      </c>
      <c r="K22" s="19"/>
    </row>
    <row r="23" spans="3:11" s="17" customForma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x14ac:dyDescent="0.25">
      <c r="C24" s="18"/>
      <c r="D24" s="37" t="s">
        <v>29</v>
      </c>
      <c r="E24" s="38">
        <v>100</v>
      </c>
      <c r="F24" s="39">
        <f t="shared" si="0"/>
        <v>2741.6030000000001</v>
      </c>
      <c r="G24" s="40">
        <v>0</v>
      </c>
      <c r="H24" s="40">
        <v>0</v>
      </c>
      <c r="I24" s="40">
        <f>I26</f>
        <v>422.62400000000002</v>
      </c>
      <c r="J24" s="40">
        <f>J26</f>
        <v>2318.9789999999998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x14ac:dyDescent="0.25">
      <c r="C26" s="18"/>
      <c r="D26" s="37" t="s">
        <v>31</v>
      </c>
      <c r="E26" s="38">
        <v>120</v>
      </c>
      <c r="F26" s="39">
        <f t="shared" si="0"/>
        <v>2741.6030000000001</v>
      </c>
      <c r="G26" s="40">
        <v>0</v>
      </c>
      <c r="H26" s="40">
        <v>0</v>
      </c>
      <c r="I26" s="40">
        <v>422.62400000000002</v>
      </c>
      <c r="J26" s="40">
        <v>2318.9789999999998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x14ac:dyDescent="0.25">
      <c r="C29" s="18"/>
      <c r="D29" s="37" t="s">
        <v>34</v>
      </c>
      <c r="E29" s="38">
        <v>150</v>
      </c>
      <c r="F29" s="39">
        <f t="shared" si="0"/>
        <v>4162.3521000000001</v>
      </c>
      <c r="G29" s="40">
        <f>G18</f>
        <v>1960.8520000000001</v>
      </c>
      <c r="H29" s="40"/>
      <c r="I29" s="40">
        <f>J19</f>
        <v>2201.5000999999997</v>
      </c>
      <c r="J29" s="40"/>
      <c r="K29" s="19"/>
    </row>
    <row r="30" spans="3:11" s="17" customForma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x14ac:dyDescent="0.25">
      <c r="C33" s="18"/>
      <c r="D33" s="37" t="s">
        <v>38</v>
      </c>
      <c r="E33" s="38">
        <v>190</v>
      </c>
      <c r="F33" s="39">
        <f t="shared" si="0"/>
        <v>-167.82700000000023</v>
      </c>
      <c r="G33" s="40">
        <v>0</v>
      </c>
      <c r="H33" s="40">
        <v>0</v>
      </c>
      <c r="I33" s="40">
        <f>(F15-F24)*0.3</f>
        <v>-50.348100000000066</v>
      </c>
      <c r="J33" s="40">
        <f>F15-F24-I33</f>
        <v>-117.47890000000015</v>
      </c>
      <c r="K33" s="19"/>
    </row>
    <row r="34" spans="3:11" s="17" customForma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5.0479000000000003</v>
      </c>
      <c r="G37" s="40">
        <f>G40</f>
        <v>3.9827931000000003</v>
      </c>
      <c r="H37" s="40">
        <v>0</v>
      </c>
      <c r="I37" s="40">
        <f>I40</f>
        <v>1.0651069</v>
      </c>
      <c r="J37" s="40">
        <v>0</v>
      </c>
      <c r="K37" s="19"/>
    </row>
    <row r="38" spans="3:11" s="17" customForma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x14ac:dyDescent="0.25">
      <c r="C40" s="18"/>
      <c r="D40" s="37" t="s">
        <v>26</v>
      </c>
      <c r="E40" s="38">
        <v>330</v>
      </c>
      <c r="F40" s="39">
        <f t="shared" si="0"/>
        <v>5.0479000000000003</v>
      </c>
      <c r="G40" s="40">
        <f>5.0479-I40</f>
        <v>3.9827931000000003</v>
      </c>
      <c r="H40" s="40">
        <v>0</v>
      </c>
      <c r="I40" s="40">
        <f>5.0479*0.211</f>
        <v>1.0651069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7.8544714800000008</v>
      </c>
      <c r="G41" s="40"/>
      <c r="H41" s="40"/>
      <c r="I41" s="40">
        <f>I42</f>
        <v>3.9827931000000003</v>
      </c>
      <c r="J41" s="40">
        <f>J44</f>
        <v>3.8716783800000001</v>
      </c>
      <c r="K41" s="19"/>
    </row>
    <row r="42" spans="3:11" s="17" customFormat="1" x14ac:dyDescent="0.25">
      <c r="C42" s="18"/>
      <c r="D42" s="37" t="s">
        <v>18</v>
      </c>
      <c r="E42" s="38">
        <v>350</v>
      </c>
      <c r="F42" s="39">
        <f t="shared" si="0"/>
        <v>3.9827931000000003</v>
      </c>
      <c r="G42" s="40"/>
      <c r="H42" s="40"/>
      <c r="I42" s="40">
        <f>G40</f>
        <v>3.9827931000000003</v>
      </c>
      <c r="J42" s="40"/>
      <c r="K42" s="19"/>
    </row>
    <row r="43" spans="3:11" s="17" customForma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x14ac:dyDescent="0.25">
      <c r="C44" s="18"/>
      <c r="D44" s="37" t="s">
        <v>20</v>
      </c>
      <c r="E44" s="38">
        <v>370</v>
      </c>
      <c r="F44" s="39">
        <f t="shared" si="0"/>
        <v>3.8716783800000001</v>
      </c>
      <c r="G44" s="40"/>
      <c r="H44" s="40"/>
      <c r="I44" s="40"/>
      <c r="J44" s="40">
        <f>J48+J55</f>
        <v>3.8716783800000001</v>
      </c>
      <c r="K44" s="19"/>
    </row>
    <row r="45" spans="3:11" s="17" customForma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x14ac:dyDescent="0.25">
      <c r="C46" s="18"/>
      <c r="D46" s="37" t="s">
        <v>29</v>
      </c>
      <c r="E46" s="38">
        <v>390</v>
      </c>
      <c r="F46" s="39">
        <f t="shared" si="0"/>
        <v>4.8238000000000003</v>
      </c>
      <c r="G46" s="40">
        <v>0</v>
      </c>
      <c r="H46" s="40">
        <v>0</v>
      </c>
      <c r="I46" s="40">
        <f>I48</f>
        <v>1.1089916200000001</v>
      </c>
      <c r="J46" s="40">
        <f>J48</f>
        <v>3.71480838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x14ac:dyDescent="0.25">
      <c r="C48" s="18"/>
      <c r="D48" s="37" t="s">
        <v>31</v>
      </c>
      <c r="E48" s="38">
        <v>410</v>
      </c>
      <c r="F48" s="39">
        <f t="shared" si="0"/>
        <v>4.8238000000000003</v>
      </c>
      <c r="G48" s="40">
        <v>0</v>
      </c>
      <c r="H48" s="40">
        <v>0</v>
      </c>
      <c r="I48" s="40">
        <f>4.8238*0.2299</f>
        <v>1.1089916200000001</v>
      </c>
      <c r="J48" s="40">
        <f>4.8238-I48</f>
        <v>3.71480838</v>
      </c>
      <c r="K48" s="19"/>
    </row>
    <row r="49" spans="3:11" s="17" customForma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x14ac:dyDescent="0.25">
      <c r="C51" s="18"/>
      <c r="D51" s="37" t="s">
        <v>34</v>
      </c>
      <c r="E51" s="38">
        <v>440</v>
      </c>
      <c r="F51" s="39">
        <f t="shared" si="0"/>
        <v>7.8544714800000008</v>
      </c>
      <c r="G51" s="40">
        <f>I42</f>
        <v>3.9827931000000003</v>
      </c>
      <c r="H51" s="40"/>
      <c r="I51" s="40">
        <f>J44</f>
        <v>3.8716783800000001</v>
      </c>
      <c r="J51" s="40"/>
      <c r="K51" s="19"/>
    </row>
    <row r="52" spans="3:11" s="17" customForma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x14ac:dyDescent="0.25">
      <c r="C55" s="18"/>
      <c r="D55" s="37" t="s">
        <v>38</v>
      </c>
      <c r="E55" s="38">
        <v>480</v>
      </c>
      <c r="F55" s="39">
        <f t="shared" si="0"/>
        <v>0.22409999999999997</v>
      </c>
      <c r="G55" s="40">
        <v>0</v>
      </c>
      <c r="H55" s="40">
        <v>0</v>
      </c>
      <c r="I55" s="40">
        <f>(F37-F46)*0.3</f>
        <v>6.7229999999999984E-2</v>
      </c>
      <c r="J55" s="40">
        <f>F37-F46-I55</f>
        <v>0.15686999999999998</v>
      </c>
      <c r="K55" s="19"/>
    </row>
    <row r="56" spans="3:11" s="17" customForma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x14ac:dyDescent="0.25">
      <c r="C59" s="18"/>
      <c r="D59" s="37" t="s">
        <v>43</v>
      </c>
      <c r="E59" s="38">
        <v>600</v>
      </c>
      <c r="F59" s="39">
        <f t="shared" si="0"/>
        <v>4.8238000000000003</v>
      </c>
      <c r="G59" s="40"/>
      <c r="H59" s="40"/>
      <c r="I59" s="40">
        <f>I48</f>
        <v>1.1089916200000001</v>
      </c>
      <c r="J59" s="40">
        <f>J48</f>
        <v>3.71480838</v>
      </c>
      <c r="K59" s="19"/>
    </row>
    <row r="60" spans="3:11" s="17" customForma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2741.6030000000001</v>
      </c>
      <c r="G68" s="41">
        <f>G69</f>
        <v>0</v>
      </c>
      <c r="H68" s="41">
        <f>H69</f>
        <v>0</v>
      </c>
      <c r="I68" s="41">
        <f>I69</f>
        <v>422.62400000000002</v>
      </c>
      <c r="J68" s="41">
        <f>J69</f>
        <v>2318.9789999999998</v>
      </c>
      <c r="K68" s="14"/>
    </row>
    <row r="69" spans="3:12" x14ac:dyDescent="0.25">
      <c r="C69" s="5"/>
      <c r="D69" s="37" t="s">
        <v>48</v>
      </c>
      <c r="E69" s="38">
        <v>760</v>
      </c>
      <c r="F69" s="39">
        <f t="shared" si="0"/>
        <v>2741.6030000000001</v>
      </c>
      <c r="G69" s="41">
        <f>G26</f>
        <v>0</v>
      </c>
      <c r="H69" s="41">
        <f>H26</f>
        <v>0</v>
      </c>
      <c r="I69" s="41">
        <f>I26</f>
        <v>422.62400000000002</v>
      </c>
      <c r="J69" s="41">
        <f>J26</f>
        <v>2318.9789999999998</v>
      </c>
      <c r="K69" s="14"/>
    </row>
    <row r="70" spans="3:12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3777.9289339999996</v>
      </c>
      <c r="G79" s="42">
        <f>G80</f>
        <v>0</v>
      </c>
      <c r="H79" s="42">
        <f>H80</f>
        <v>0</v>
      </c>
      <c r="I79" s="42">
        <f>I80</f>
        <v>582.37587199999996</v>
      </c>
      <c r="J79" s="42">
        <f>J80</f>
        <v>3195.5530619999995</v>
      </c>
      <c r="K79" s="26"/>
      <c r="L79" s="27"/>
    </row>
    <row r="80" spans="3:12" x14ac:dyDescent="0.25">
      <c r="C80" s="5"/>
      <c r="D80" s="37" t="s">
        <v>48</v>
      </c>
      <c r="E80" s="38">
        <v>860</v>
      </c>
      <c r="F80" s="39">
        <f t="shared" ref="F80:F86" si="1">SUM(G80:J80)</f>
        <v>3777.9289339999996</v>
      </c>
      <c r="G80" s="42">
        <v>0</v>
      </c>
      <c r="H80" s="42">
        <v>0</v>
      </c>
      <c r="I80" s="41">
        <f>I69*1.378</f>
        <v>582.37587199999996</v>
      </c>
      <c r="J80" s="41">
        <f>J69*1.378</f>
        <v>3195.5530619999995</v>
      </c>
      <c r="K80" s="26"/>
      <c r="L80" s="27"/>
    </row>
    <row r="81" spans="3:19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VN983055:WVR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7" zoomScaleNormal="100" zoomScaleSheetLayoutView="100" workbookViewId="0">
      <selection activeCell="G79" sqref="G79:J8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64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2633.8009999999999</v>
      </c>
      <c r="G15" s="40">
        <f>G18</f>
        <v>2063.1439999999998</v>
      </c>
      <c r="H15" s="40">
        <f>H18</f>
        <v>0</v>
      </c>
      <c r="I15" s="40">
        <f>I18</f>
        <v>570.65700000000004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2633.8009999999999</v>
      </c>
      <c r="G18" s="40">
        <v>2063.1439999999998</v>
      </c>
      <c r="H18" s="40">
        <v>0</v>
      </c>
      <c r="I18" s="40">
        <v>570.65700000000004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4353.2404999999999</v>
      </c>
      <c r="G19" s="40"/>
      <c r="H19" s="40"/>
      <c r="I19" s="40">
        <f>I20</f>
        <v>2063.1439999999998</v>
      </c>
      <c r="J19" s="40">
        <f>J22</f>
        <v>2290.0964999999997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2063.1439999999998</v>
      </c>
      <c r="G20" s="40"/>
      <c r="H20" s="40"/>
      <c r="I20" s="40">
        <f>G18</f>
        <v>2063.1439999999998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2290.0964999999997</v>
      </c>
      <c r="G22" s="40"/>
      <c r="H22" s="40"/>
      <c r="I22" s="40"/>
      <c r="J22" s="40">
        <f>J26+J33</f>
        <v>2290.0964999999997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2521.8360000000002</v>
      </c>
      <c r="G24" s="40">
        <v>0</v>
      </c>
      <c r="H24" s="40">
        <v>0</v>
      </c>
      <c r="I24" s="40">
        <f>I26</f>
        <v>310.11500000000001</v>
      </c>
      <c r="J24" s="40">
        <f>J26</f>
        <v>2211.721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2521.8360000000002</v>
      </c>
      <c r="G26" s="40">
        <v>0</v>
      </c>
      <c r="H26" s="40">
        <v>0</v>
      </c>
      <c r="I26" s="40">
        <v>310.11500000000001</v>
      </c>
      <c r="J26" s="40">
        <v>2211.721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4353.2404999999999</v>
      </c>
      <c r="G29" s="40">
        <f>G18</f>
        <v>2063.1439999999998</v>
      </c>
      <c r="H29" s="40"/>
      <c r="I29" s="40">
        <f>J19</f>
        <v>2290.0964999999997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111.96499999999969</v>
      </c>
      <c r="G33" s="40">
        <v>0</v>
      </c>
      <c r="H33" s="40">
        <v>0</v>
      </c>
      <c r="I33" s="40">
        <f>(F15-F24)*0.3</f>
        <v>33.589499999999909</v>
      </c>
      <c r="J33" s="40">
        <f>F15-F24-I33</f>
        <v>78.375499999999789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4.8741000000000003</v>
      </c>
      <c r="G37" s="40">
        <f>G40</f>
        <v>3.8456649000000001</v>
      </c>
      <c r="H37" s="40">
        <v>0</v>
      </c>
      <c r="I37" s="40">
        <f>I40</f>
        <v>1.0284351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4.8741000000000003</v>
      </c>
      <c r="G40" s="40">
        <f>4.8741-I40</f>
        <v>3.8456649000000001</v>
      </c>
      <c r="H40" s="40">
        <v>0</v>
      </c>
      <c r="I40" s="40">
        <f>4.8741*0.211</f>
        <v>1.0284351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7.5851332300000003</v>
      </c>
      <c r="G41" s="40"/>
      <c r="H41" s="40"/>
      <c r="I41" s="40">
        <f>I42</f>
        <v>3.8456649000000001</v>
      </c>
      <c r="J41" s="40">
        <f>J44</f>
        <v>3.7394683300000007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3.8456649000000001</v>
      </c>
      <c r="G42" s="40"/>
      <c r="H42" s="40"/>
      <c r="I42" s="40">
        <f>G40</f>
        <v>3.8456649000000001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3.7394683300000007</v>
      </c>
      <c r="G44" s="40"/>
      <c r="H44" s="40"/>
      <c r="I44" s="40"/>
      <c r="J44" s="40">
        <f>J48+J55</f>
        <v>3.7394683300000007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4.6733000000000002</v>
      </c>
      <c r="G46" s="40">
        <v>0</v>
      </c>
      <c r="H46" s="40">
        <v>0</v>
      </c>
      <c r="I46" s="40">
        <f>I48</f>
        <v>1.07439167</v>
      </c>
      <c r="J46" s="40">
        <f>J48</f>
        <v>3.5989083300000004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4.6733000000000002</v>
      </c>
      <c r="G48" s="40">
        <v>0</v>
      </c>
      <c r="H48" s="40">
        <v>0</v>
      </c>
      <c r="I48" s="40">
        <f>4.6733*0.2299</f>
        <v>1.07439167</v>
      </c>
      <c r="J48" s="40">
        <f>4.6733-I48</f>
        <v>3.5989083300000004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7.5851332300000003</v>
      </c>
      <c r="G51" s="40">
        <f>I42</f>
        <v>3.8456649000000001</v>
      </c>
      <c r="H51" s="40"/>
      <c r="I51" s="40">
        <f>J44</f>
        <v>3.7394683300000007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0.20080000000000009</v>
      </c>
      <c r="G55" s="40">
        <v>0</v>
      </c>
      <c r="H55" s="40">
        <v>0</v>
      </c>
      <c r="I55" s="40">
        <f>(F37-F46)*0.3</f>
        <v>6.0240000000000023E-2</v>
      </c>
      <c r="J55" s="40">
        <f>F37-F46-I55</f>
        <v>0.14056000000000007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4.6733000000000002</v>
      </c>
      <c r="G59" s="40"/>
      <c r="H59" s="40"/>
      <c r="I59" s="40">
        <f>I48</f>
        <v>1.07439167</v>
      </c>
      <c r="J59" s="40">
        <f>J48</f>
        <v>3.5989083300000004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2521.8360000000002</v>
      </c>
      <c r="G68" s="41">
        <f>G69</f>
        <v>0</v>
      </c>
      <c r="H68" s="41">
        <f>H69</f>
        <v>0</v>
      </c>
      <c r="I68" s="41">
        <f>I69</f>
        <v>310.11500000000001</v>
      </c>
      <c r="J68" s="41">
        <f>J69</f>
        <v>2211.721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2521.8360000000002</v>
      </c>
      <c r="G69" s="41">
        <f>G26</f>
        <v>0</v>
      </c>
      <c r="H69" s="41">
        <f>H26</f>
        <v>0</v>
      </c>
      <c r="I69" s="41">
        <f>I26</f>
        <v>310.11500000000001</v>
      </c>
      <c r="J69" s="41">
        <f>J26</f>
        <v>2211.721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3475.0900080000001</v>
      </c>
      <c r="G79" s="42">
        <f>G80</f>
        <v>0</v>
      </c>
      <c r="H79" s="42">
        <f>H80</f>
        <v>0</v>
      </c>
      <c r="I79" s="42">
        <f>I80</f>
        <v>427.33846999999997</v>
      </c>
      <c r="J79" s="42">
        <f>J80</f>
        <v>3047.751538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3475.0900080000001</v>
      </c>
      <c r="G80" s="42">
        <v>0</v>
      </c>
      <c r="H80" s="42">
        <v>0</v>
      </c>
      <c r="I80" s="41">
        <f>I69*1.378</f>
        <v>427.33846999999997</v>
      </c>
      <c r="J80" s="41">
        <f>J69*1.378</f>
        <v>3047.751538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WVN983055:WVR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VRZ983055:VSD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BV983055:WBZ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LR983055:WLV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G18" sqref="G1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55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7881.3749999999991</v>
      </c>
      <c r="G15" s="23">
        <f>G18</f>
        <v>6112.3979999999992</v>
      </c>
      <c r="H15" s="23">
        <v>0</v>
      </c>
      <c r="I15" s="23">
        <f>I18</f>
        <v>1768.9769999999999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7881.3749999999991</v>
      </c>
      <c r="G18" s="23">
        <f>январь!G18+февраль!G18+март!G18</f>
        <v>6112.3979999999992</v>
      </c>
      <c r="H18" s="23">
        <f>январь!H18+февраль!H18+март!H18</f>
        <v>0</v>
      </c>
      <c r="I18" s="23">
        <f>январь!I18+февраль!I18+март!I18</f>
        <v>1768.9769999999999</v>
      </c>
      <c r="J18" s="23">
        <f>январь!J18+февраль!J18+март!J18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12838.260899999999</v>
      </c>
      <c r="G19" s="23"/>
      <c r="H19" s="23"/>
      <c r="I19" s="23">
        <f>I20</f>
        <v>6112.3979999999992</v>
      </c>
      <c r="J19" s="23">
        <f>J22</f>
        <v>6725.8629000000001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6112.3979999999992</v>
      </c>
      <c r="G20" s="23"/>
      <c r="H20" s="23"/>
      <c r="I20" s="23">
        <f>G18</f>
        <v>6112.3979999999992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6725.8629000000001</v>
      </c>
      <c r="G22" s="23"/>
      <c r="H22" s="23"/>
      <c r="I22" s="23"/>
      <c r="J22" s="23">
        <f>J26+J33</f>
        <v>6725.8629000000001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7901.8280000000004</v>
      </c>
      <c r="G24" s="23">
        <f t="shared" ref="G24:H24" si="1">G26</f>
        <v>0</v>
      </c>
      <c r="H24" s="23">
        <f t="shared" si="1"/>
        <v>0</v>
      </c>
      <c r="I24" s="23">
        <f>I26</f>
        <v>1161.6480000000001</v>
      </c>
      <c r="J24" s="23">
        <f>J26</f>
        <v>6740.18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7901.8280000000004</v>
      </c>
      <c r="G26" s="23">
        <f>январь!G26+февраль!G26+март!G26</f>
        <v>0</v>
      </c>
      <c r="H26" s="23">
        <f>январь!H26+февраль!H26+март!H26</f>
        <v>0</v>
      </c>
      <c r="I26" s="23">
        <f>январь!I26+февраль!I26+март!I26</f>
        <v>1161.6480000000001</v>
      </c>
      <c r="J26" s="23">
        <f>январь!J26+февраль!J26+март!J26</f>
        <v>6740.18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12838.260899999999</v>
      </c>
      <c r="G29" s="23">
        <f>G18</f>
        <v>6112.3979999999992</v>
      </c>
      <c r="H29" s="23"/>
      <c r="I29" s="23">
        <f>J19</f>
        <v>6725.8629000000001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-20.45300000000087</v>
      </c>
      <c r="G33" s="23">
        <f>январь!G33+февраль!G33+март!G33</f>
        <v>0</v>
      </c>
      <c r="H33" s="23">
        <f>январь!H33+февраль!H33+март!H33</f>
        <v>0</v>
      </c>
      <c r="I33" s="23">
        <f>январь!I33+февраль!I33+март!I33</f>
        <v>-6.1359000000002624</v>
      </c>
      <c r="J33" s="23">
        <f>январь!J33+февраль!J33+март!J33</f>
        <v>-14.317100000000607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5.0013333333333332</v>
      </c>
      <c r="G37" s="23">
        <f>G40</f>
        <v>3.9460520000000003</v>
      </c>
      <c r="H37" s="23">
        <f t="shared" ref="H37:J37" si="2">H40</f>
        <v>0</v>
      </c>
      <c r="I37" s="23">
        <f t="shared" si="2"/>
        <v>1.0552813333333333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5.0013333333333332</v>
      </c>
      <c r="G40" s="23">
        <f>(январь!G40+февраль!G40+март!G40)/3</f>
        <v>3.9460520000000003</v>
      </c>
      <c r="H40" s="23">
        <f>(январь!H40+февраль!H40+март!H40)/3</f>
        <v>0</v>
      </c>
      <c r="I40" s="23">
        <f>(январь!I40+февраль!I40+март!I40)/3</f>
        <v>1.0552813333333333</v>
      </c>
      <c r="J40" s="23">
        <f>(январь!J40+февраль!J40+март!J40)/3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7.782082026666667</v>
      </c>
      <c r="G41" s="23"/>
      <c r="H41" s="23"/>
      <c r="I41" s="23">
        <f>I42</f>
        <v>3.9460520000000003</v>
      </c>
      <c r="J41" s="23">
        <f>J44</f>
        <v>3.8360300266666667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3.9460520000000003</v>
      </c>
      <c r="G42" s="23"/>
      <c r="H42" s="23"/>
      <c r="I42" s="23">
        <f>G40</f>
        <v>3.9460520000000003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3.8360300266666667</v>
      </c>
      <c r="G44" s="23"/>
      <c r="H44" s="23"/>
      <c r="I44" s="23"/>
      <c r="J44" s="23">
        <f>J48+J55</f>
        <v>3.8360300266666667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4.7802666666666669</v>
      </c>
      <c r="G46" s="23">
        <f>(январь!G46+февраль!G46+март!G46)/3</f>
        <v>0</v>
      </c>
      <c r="H46" s="23">
        <f>(январь!H46+февраль!H46+март!H46)/3</f>
        <v>0</v>
      </c>
      <c r="I46" s="23">
        <f>(январь!I46+февраль!I46+март!I46)/3</f>
        <v>1.0989833066666668</v>
      </c>
      <c r="J46" s="23">
        <f>(январь!J46+февраль!J46+март!J46)/3</f>
        <v>3.6812833600000001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4.7802666666666669</v>
      </c>
      <c r="G48" s="23">
        <f>(январь!G48+февраль!G48+март!G48)/3</f>
        <v>0</v>
      </c>
      <c r="H48" s="23">
        <f>(январь!H48+февраль!H48+март!H48)/3</f>
        <v>0</v>
      </c>
      <c r="I48" s="23">
        <f>(январь!I48+февраль!I48+март!I48)/3</f>
        <v>1.0989833066666668</v>
      </c>
      <c r="J48" s="23">
        <f>(январь!J48+февраль!J48+март!J48)/3</f>
        <v>3.6812833600000001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7.782082026666667</v>
      </c>
      <c r="G51" s="23">
        <f>I42</f>
        <v>3.9460520000000003</v>
      </c>
      <c r="H51" s="23"/>
      <c r="I51" s="23">
        <f>J44</f>
        <v>3.8360300266666667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0.22106666666666658</v>
      </c>
      <c r="G55" s="23">
        <f>(январь!G55+февраль!G55+март!G55)/3</f>
        <v>0</v>
      </c>
      <c r="H55" s="23">
        <f>(январь!H55+февраль!H55+март!H55)/3</f>
        <v>0</v>
      </c>
      <c r="I55" s="23">
        <f>(январь!I55+февраль!I55+март!I55)/3</f>
        <v>6.6319999999999976E-2</v>
      </c>
      <c r="J55" s="23">
        <f>(январь!J55+февраль!J55+март!J55)/3</f>
        <v>0.15474666666666662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7901.8280000000004</v>
      </c>
      <c r="G68" s="23">
        <f>январь!G68+февраль!G68+март!G68</f>
        <v>0</v>
      </c>
      <c r="H68" s="23">
        <f>январь!H68+февраль!H68+март!H68</f>
        <v>0</v>
      </c>
      <c r="I68" s="23">
        <f>январь!I68+февраль!I68+март!I68</f>
        <v>1161.6480000000001</v>
      </c>
      <c r="J68" s="23">
        <f>январь!J68+февраль!J68+март!J68</f>
        <v>6740.18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7901.8280000000004</v>
      </c>
      <c r="G69" s="23">
        <f>январь!G69+февраль!G69+март!G69</f>
        <v>0</v>
      </c>
      <c r="H69" s="23">
        <f>январь!H69+февраль!H69+март!H69</f>
        <v>0</v>
      </c>
      <c r="I69" s="23">
        <f>январь!I69+февраль!I69+март!I69</f>
        <v>1161.6480000000001</v>
      </c>
      <c r="J69" s="23">
        <f>январь!J69+февраль!J69+март!J69</f>
        <v>6740.18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10888.718983999999</v>
      </c>
      <c r="G79" s="23">
        <f>январь!G79+февраль!G79+март!G79</f>
        <v>0</v>
      </c>
      <c r="H79" s="23">
        <f>январь!H79+февраль!H79+март!H79</f>
        <v>0</v>
      </c>
      <c r="I79" s="23">
        <f>январь!I79+февраль!I79+март!I79</f>
        <v>1600.7509439999997</v>
      </c>
      <c r="J79" s="23">
        <f>январь!J79+февраль!J79+март!J79</f>
        <v>9287.9680399999997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3">SUM(G80:J80)</f>
        <v>10888.718983999999</v>
      </c>
      <c r="G80" s="23">
        <f>январь!G80+февраль!G80+март!G80</f>
        <v>0</v>
      </c>
      <c r="H80" s="23">
        <f>январь!H80+февраль!H80+март!H80</f>
        <v>0</v>
      </c>
      <c r="I80" s="23">
        <f>январь!I80+февраль!I80+март!I80</f>
        <v>1600.7509439999997</v>
      </c>
      <c r="J80" s="23">
        <f>январь!J80+февраль!J80+март!J80</f>
        <v>9287.9680399999997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3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3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3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3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3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3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63:J72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15:J3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22" zoomScaleNormal="100" zoomScaleSheetLayoutView="100" workbookViewId="0">
      <selection activeCell="G79" sqref="G79:J80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3" t="s">
        <v>65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1986.09</v>
      </c>
      <c r="G15" s="40">
        <f>G18</f>
        <v>1489.934</v>
      </c>
      <c r="H15" s="40">
        <f>H18</f>
        <v>0</v>
      </c>
      <c r="I15" s="40">
        <f>I18</f>
        <v>496.15600000000001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1986.09</v>
      </c>
      <c r="G18" s="40">
        <v>1489.934</v>
      </c>
      <c r="H18" s="40">
        <v>0</v>
      </c>
      <c r="I18" s="40">
        <v>496.15600000000001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3221.6387</v>
      </c>
      <c r="G19" s="40"/>
      <c r="H19" s="40"/>
      <c r="I19" s="40">
        <f>I20</f>
        <v>1489.934</v>
      </c>
      <c r="J19" s="40">
        <f>J22</f>
        <v>1731.7047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1489.934</v>
      </c>
      <c r="G20" s="40"/>
      <c r="H20" s="40"/>
      <c r="I20" s="40">
        <f>G18</f>
        <v>1489.934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1731.7047</v>
      </c>
      <c r="G22" s="40"/>
      <c r="H22" s="40"/>
      <c r="I22" s="40"/>
      <c r="J22" s="40">
        <f>J26+J33</f>
        <v>1731.7047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1999.489</v>
      </c>
      <c r="G24" s="40">
        <v>0</v>
      </c>
      <c r="H24" s="40">
        <v>0</v>
      </c>
      <c r="I24" s="40">
        <f>I26</f>
        <v>258.40499999999997</v>
      </c>
      <c r="J24" s="40">
        <f>J26</f>
        <v>1741.0840000000001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1999.489</v>
      </c>
      <c r="G26" s="40">
        <v>0</v>
      </c>
      <c r="H26" s="40">
        <v>0</v>
      </c>
      <c r="I26" s="40">
        <v>258.40499999999997</v>
      </c>
      <c r="J26" s="40">
        <v>1741.0840000000001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3221.6387</v>
      </c>
      <c r="G29" s="40">
        <f>G18</f>
        <v>1489.934</v>
      </c>
      <c r="H29" s="40"/>
      <c r="I29" s="40">
        <f>J19</f>
        <v>1731.7047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-13.399000000000115</v>
      </c>
      <c r="G33" s="40">
        <v>0</v>
      </c>
      <c r="H33" s="40">
        <v>0</v>
      </c>
      <c r="I33" s="40">
        <f>(F15-F24)*0.3</f>
        <v>-4.019700000000034</v>
      </c>
      <c r="J33" s="40">
        <f>F15-F24-I33</f>
        <v>-9.3793000000000806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4.3639999999999999</v>
      </c>
      <c r="G37" s="40">
        <f>G40</f>
        <v>3.4432</v>
      </c>
      <c r="H37" s="40">
        <v>0</v>
      </c>
      <c r="I37" s="40">
        <f>I40</f>
        <v>0.92079999999999995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4.3639999999999999</v>
      </c>
      <c r="G40" s="40">
        <v>3.4432</v>
      </c>
      <c r="H40" s="40">
        <v>0</v>
      </c>
      <c r="I40" s="40">
        <v>0.92079999999999995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6.7925900000000006</v>
      </c>
      <c r="G41" s="40"/>
      <c r="H41" s="40"/>
      <c r="I41" s="40">
        <f>I42</f>
        <v>3.4432</v>
      </c>
      <c r="J41" s="40">
        <f>J44</f>
        <v>3.3493900000000001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3.4432</v>
      </c>
      <c r="G42" s="40"/>
      <c r="H42" s="40"/>
      <c r="I42" s="40">
        <f>G40</f>
        <v>3.4432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3.3493900000000001</v>
      </c>
      <c r="G44" s="40"/>
      <c r="H44" s="40"/>
      <c r="I44" s="40"/>
      <c r="J44" s="40">
        <f>J48+J55</f>
        <v>3.3493900000000001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4.2023000000000001</v>
      </c>
      <c r="G46" s="40">
        <v>0</v>
      </c>
      <c r="H46" s="40">
        <v>0</v>
      </c>
      <c r="I46" s="40">
        <f>I48</f>
        <v>0.96609999999999996</v>
      </c>
      <c r="J46" s="40">
        <f>J48</f>
        <v>3.2362000000000002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4.2023000000000001</v>
      </c>
      <c r="G48" s="40">
        <v>0</v>
      </c>
      <c r="H48" s="40">
        <v>0</v>
      </c>
      <c r="I48" s="40">
        <v>0.96609999999999996</v>
      </c>
      <c r="J48" s="40">
        <v>3.2362000000000002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6.7925900000000006</v>
      </c>
      <c r="G51" s="40">
        <f>I42</f>
        <v>3.4432</v>
      </c>
      <c r="H51" s="40"/>
      <c r="I51" s="40">
        <f>J44</f>
        <v>3.3493900000000001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0.16169999999999973</v>
      </c>
      <c r="G55" s="40">
        <v>0</v>
      </c>
      <c r="H55" s="40">
        <v>0</v>
      </c>
      <c r="I55" s="40">
        <f>(F37-F46)*0.3</f>
        <v>4.8509999999999921E-2</v>
      </c>
      <c r="J55" s="40">
        <f>F37-F46-I55</f>
        <v>0.11318999999999982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4.2023000000000001</v>
      </c>
      <c r="G59" s="40"/>
      <c r="H59" s="40"/>
      <c r="I59" s="40">
        <f>I48</f>
        <v>0.96609999999999996</v>
      </c>
      <c r="J59" s="40">
        <f>J48</f>
        <v>3.2362000000000002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1999.489</v>
      </c>
      <c r="G68" s="41">
        <f>G69</f>
        <v>0</v>
      </c>
      <c r="H68" s="41">
        <f>H69</f>
        <v>0</v>
      </c>
      <c r="I68" s="41">
        <f>I69</f>
        <v>258.40499999999997</v>
      </c>
      <c r="J68" s="41">
        <f>J69</f>
        <v>1741.0840000000001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1999.489</v>
      </c>
      <c r="G69" s="41">
        <f>G26</f>
        <v>0</v>
      </c>
      <c r="H69" s="41">
        <f>H26</f>
        <v>0</v>
      </c>
      <c r="I69" s="41">
        <f>I26</f>
        <v>258.40499999999997</v>
      </c>
      <c r="J69" s="41">
        <f>J26</f>
        <v>1741.0840000000001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2755.295842</v>
      </c>
      <c r="G79" s="42">
        <f>G80</f>
        <v>0</v>
      </c>
      <c r="H79" s="42">
        <f>H80</f>
        <v>0</v>
      </c>
      <c r="I79" s="42">
        <f>I80</f>
        <v>356.08208999999994</v>
      </c>
      <c r="J79" s="42">
        <f>J80</f>
        <v>2399.2137520000001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2755.295842</v>
      </c>
      <c r="G80" s="42">
        <v>0</v>
      </c>
      <c r="H80" s="42">
        <v>0</v>
      </c>
      <c r="I80" s="41">
        <f>I69*1.378</f>
        <v>356.08208999999994</v>
      </c>
      <c r="J80" s="41">
        <f>J69*1.378</f>
        <v>2399.2137520000001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19" zoomScaleNormal="100" zoomScaleSheetLayoutView="100" workbookViewId="0">
      <selection activeCell="F8" sqref="F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45" t="s">
        <v>66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1611.0940000000001</v>
      </c>
      <c r="G15" s="40">
        <f>G18</f>
        <v>1277.4110000000001</v>
      </c>
      <c r="H15" s="40">
        <f>H18</f>
        <v>0</v>
      </c>
      <c r="I15" s="40">
        <f>I18</f>
        <v>333.68299999999999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1611.0940000000001</v>
      </c>
      <c r="G18" s="40">
        <v>1277.4110000000001</v>
      </c>
      <c r="H18" s="40">
        <v>0</v>
      </c>
      <c r="I18" s="40">
        <v>333.68299999999999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2276.1419000000001</v>
      </c>
      <c r="G19" s="40"/>
      <c r="H19" s="40"/>
      <c r="I19" s="40">
        <f>I20</f>
        <v>1277.4110000000001</v>
      </c>
      <c r="J19" s="40">
        <f>J22</f>
        <v>998.73089999999991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1277.4110000000001</v>
      </c>
      <c r="G20" s="40"/>
      <c r="H20" s="40"/>
      <c r="I20" s="40">
        <f>G18</f>
        <v>1277.4110000000001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998.73089999999991</v>
      </c>
      <c r="G22" s="40"/>
      <c r="H22" s="40"/>
      <c r="I22" s="40"/>
      <c r="J22" s="40">
        <f>J26+J33</f>
        <v>998.73089999999991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1608.8870000000002</v>
      </c>
      <c r="G24" s="40">
        <v>0</v>
      </c>
      <c r="H24" s="40">
        <v>0</v>
      </c>
      <c r="I24" s="40">
        <f>I26</f>
        <v>611.70100000000002</v>
      </c>
      <c r="J24" s="40">
        <f>J26</f>
        <v>997.18600000000004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1608.8870000000002</v>
      </c>
      <c r="G26" s="40">
        <v>0</v>
      </c>
      <c r="H26" s="40">
        <v>0</v>
      </c>
      <c r="I26" s="40">
        <v>611.70100000000002</v>
      </c>
      <c r="J26" s="40">
        <v>997.18600000000004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2276.1419000000001</v>
      </c>
      <c r="G29" s="40">
        <f>G18</f>
        <v>1277.4110000000001</v>
      </c>
      <c r="H29" s="40"/>
      <c r="I29" s="40">
        <f>J19</f>
        <v>998.73089999999991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2.2069999999998799</v>
      </c>
      <c r="G33" s="40">
        <v>0</v>
      </c>
      <c r="H33" s="40">
        <v>0</v>
      </c>
      <c r="I33" s="40">
        <f>(F15-F24)*0.3</f>
        <v>0.66209999999996394</v>
      </c>
      <c r="J33" s="40">
        <f>F15-F24-I33</f>
        <v>1.544899999999916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4.3109999999999999</v>
      </c>
      <c r="G37" s="40">
        <f>G40</f>
        <v>3.4013789999999999</v>
      </c>
      <c r="H37" s="40">
        <v>0</v>
      </c>
      <c r="I37" s="40">
        <f>I40</f>
        <v>0.90962100000000001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4.3109999999999999</v>
      </c>
      <c r="G40" s="40">
        <f>4.311-I40</f>
        <v>3.4013789999999999</v>
      </c>
      <c r="H40" s="40">
        <v>0</v>
      </c>
      <c r="I40" s="40">
        <f>4.311*0.211</f>
        <v>0.90962100000000001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6.7111997199999998</v>
      </c>
      <c r="G41" s="40"/>
      <c r="H41" s="40"/>
      <c r="I41" s="40">
        <f>I42</f>
        <v>3.4013789999999999</v>
      </c>
      <c r="J41" s="40">
        <f>J44</f>
        <v>3.3098207200000003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3.4013789999999999</v>
      </c>
      <c r="G42" s="40"/>
      <c r="H42" s="40"/>
      <c r="I42" s="40">
        <f>G40</f>
        <v>3.4013789999999999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3.3098207200000003</v>
      </c>
      <c r="G44" s="40"/>
      <c r="H44" s="40"/>
      <c r="I44" s="40"/>
      <c r="J44" s="40">
        <f>J48+J55</f>
        <v>3.3098207200000003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4.1672000000000002</v>
      </c>
      <c r="G46" s="40">
        <v>0</v>
      </c>
      <c r="H46" s="40">
        <v>0</v>
      </c>
      <c r="I46" s="40">
        <f>I48</f>
        <v>0.95803928000000005</v>
      </c>
      <c r="J46" s="40">
        <f>J48</f>
        <v>3.2091607200000003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4.1672000000000002</v>
      </c>
      <c r="G48" s="40">
        <v>0</v>
      </c>
      <c r="H48" s="40">
        <v>0</v>
      </c>
      <c r="I48" s="40">
        <f>4.1672*0.2299</f>
        <v>0.95803928000000005</v>
      </c>
      <c r="J48" s="40">
        <f>4.1672-I48</f>
        <v>3.2091607200000003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6.7111997199999998</v>
      </c>
      <c r="G51" s="40">
        <f>I42</f>
        <v>3.4013789999999999</v>
      </c>
      <c r="H51" s="40"/>
      <c r="I51" s="40">
        <f>J44</f>
        <v>3.3098207200000003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0.14379999999999971</v>
      </c>
      <c r="G55" s="40">
        <v>0</v>
      </c>
      <c r="H55" s="40">
        <v>0</v>
      </c>
      <c r="I55" s="40">
        <f>(F37-F46)*0.3</f>
        <v>4.3139999999999908E-2</v>
      </c>
      <c r="J55" s="40">
        <f>F37-F46-I55</f>
        <v>0.10065999999999981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4.1672000000000002</v>
      </c>
      <c r="G59" s="40"/>
      <c r="H59" s="40"/>
      <c r="I59" s="40">
        <f>I48</f>
        <v>0.95803928000000005</v>
      </c>
      <c r="J59" s="40">
        <f>J48</f>
        <v>3.2091607200000003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1608.8870000000002</v>
      </c>
      <c r="G68" s="41">
        <f>G69</f>
        <v>0</v>
      </c>
      <c r="H68" s="41">
        <f>H69</f>
        <v>0</v>
      </c>
      <c r="I68" s="41">
        <f>I69</f>
        <v>611.70100000000002</v>
      </c>
      <c r="J68" s="41">
        <f>J69</f>
        <v>997.18600000000004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1608.8870000000002</v>
      </c>
      <c r="G69" s="41">
        <f>G26</f>
        <v>0</v>
      </c>
      <c r="H69" s="41">
        <f>H26</f>
        <v>0</v>
      </c>
      <c r="I69" s="41">
        <f>I26</f>
        <v>611.70100000000002</v>
      </c>
      <c r="J69" s="41">
        <f>J26</f>
        <v>997.18600000000004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2217.0462859999998</v>
      </c>
      <c r="G79" s="42">
        <f>G80</f>
        <v>0</v>
      </c>
      <c r="H79" s="42">
        <f>H80</f>
        <v>0</v>
      </c>
      <c r="I79" s="42">
        <f>I80</f>
        <v>842.92397799999992</v>
      </c>
      <c r="J79" s="42">
        <f>J80</f>
        <v>1374.122308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2217.0462859999998</v>
      </c>
      <c r="G80" s="42">
        <v>0</v>
      </c>
      <c r="H80" s="42">
        <v>0</v>
      </c>
      <c r="I80" s="41">
        <f>I69*1.378</f>
        <v>842.92397799999992</v>
      </c>
      <c r="J80" s="41">
        <f>J69*1.378</f>
        <v>1374.122308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37:J57 F63:J72 F59:J61 F15:J3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2"/>
  <sheetViews>
    <sheetView view="pageBreakPreview" topLeftCell="C19" zoomScaleNormal="100" zoomScaleSheetLayoutView="100" workbookViewId="0">
      <selection activeCell="H77" sqref="H77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67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6" t="s">
        <v>22</v>
      </c>
      <c r="E14" s="46"/>
      <c r="F14" s="46"/>
      <c r="G14" s="46"/>
      <c r="H14" s="46"/>
      <c r="I14" s="46"/>
      <c r="J14" s="46"/>
      <c r="K14" s="19"/>
    </row>
    <row r="15" spans="1:17" s="17" customFormat="1" ht="22.5" x14ac:dyDescent="0.25">
      <c r="C15" s="18"/>
      <c r="D15" s="37" t="s">
        <v>23</v>
      </c>
      <c r="E15" s="38">
        <v>10</v>
      </c>
      <c r="F15" s="39">
        <f>SUM(G15:J15)</f>
        <v>1582.7489999999998</v>
      </c>
      <c r="G15" s="40">
        <f>G18</f>
        <v>1243.9079999999999</v>
      </c>
      <c r="H15" s="40">
        <f>H18</f>
        <v>0</v>
      </c>
      <c r="I15" s="40">
        <f>I18</f>
        <v>338.84100000000001</v>
      </c>
      <c r="J15" s="40">
        <f>J18</f>
        <v>0</v>
      </c>
      <c r="K15" s="19"/>
    </row>
    <row r="16" spans="1:17" s="17" customFormat="1" ht="15" customHeight="1" x14ac:dyDescent="0.25">
      <c r="C16" s="18"/>
      <c r="D16" s="37" t="s">
        <v>24</v>
      </c>
      <c r="E16" s="38">
        <v>20</v>
      </c>
      <c r="F16" s="39">
        <f t="shared" ref="F16:F79" si="0">SUM(G16:J16)</f>
        <v>0</v>
      </c>
      <c r="G16" s="40"/>
      <c r="H16" s="40"/>
      <c r="I16" s="40"/>
      <c r="J16" s="40"/>
      <c r="K16" s="19"/>
    </row>
    <row r="17" spans="3:11" s="17" customFormat="1" ht="15" customHeight="1" x14ac:dyDescent="0.25">
      <c r="C17" s="18"/>
      <c r="D17" s="37" t="s">
        <v>25</v>
      </c>
      <c r="E17" s="38">
        <v>30</v>
      </c>
      <c r="F17" s="39">
        <f t="shared" si="0"/>
        <v>0</v>
      </c>
      <c r="G17" s="40"/>
      <c r="H17" s="40"/>
      <c r="I17" s="40"/>
      <c r="J17" s="40"/>
      <c r="K17" s="19"/>
    </row>
    <row r="18" spans="3:11" s="17" customFormat="1" ht="15" customHeight="1" x14ac:dyDescent="0.25">
      <c r="C18" s="18"/>
      <c r="D18" s="37" t="s">
        <v>26</v>
      </c>
      <c r="E18" s="38">
        <v>40</v>
      </c>
      <c r="F18" s="39">
        <f t="shared" si="0"/>
        <v>1582.7489999999998</v>
      </c>
      <c r="G18" s="40">
        <v>1243.9079999999999</v>
      </c>
      <c r="H18" s="40">
        <v>0</v>
      </c>
      <c r="I18" s="40">
        <v>338.84100000000001</v>
      </c>
      <c r="J18" s="40">
        <v>0</v>
      </c>
      <c r="K18" s="19"/>
    </row>
    <row r="19" spans="3:11" s="17" customFormat="1" ht="22.5" x14ac:dyDescent="0.25">
      <c r="C19" s="18"/>
      <c r="D19" s="37" t="s">
        <v>27</v>
      </c>
      <c r="E19" s="38">
        <v>50</v>
      </c>
      <c r="F19" s="39">
        <f t="shared" si="0"/>
        <v>2253.3791999999999</v>
      </c>
      <c r="G19" s="40"/>
      <c r="H19" s="40"/>
      <c r="I19" s="40">
        <f>I20</f>
        <v>1243.9079999999999</v>
      </c>
      <c r="J19" s="40">
        <f>J22</f>
        <v>1009.4711999999998</v>
      </c>
      <c r="K19" s="19"/>
    </row>
    <row r="20" spans="3:11" s="17" customFormat="1" ht="15" customHeight="1" x14ac:dyDescent="0.25">
      <c r="C20" s="18"/>
      <c r="D20" s="37" t="s">
        <v>18</v>
      </c>
      <c r="E20" s="38">
        <v>60</v>
      </c>
      <c r="F20" s="39">
        <f t="shared" si="0"/>
        <v>1243.9079999999999</v>
      </c>
      <c r="G20" s="40"/>
      <c r="H20" s="40"/>
      <c r="I20" s="40">
        <f>G18</f>
        <v>1243.9079999999999</v>
      </c>
      <c r="J20" s="40"/>
      <c r="K20" s="19"/>
    </row>
    <row r="21" spans="3:11" s="17" customFormat="1" ht="15" customHeight="1" x14ac:dyDescent="0.25">
      <c r="C21" s="18"/>
      <c r="D21" s="37" t="s">
        <v>19</v>
      </c>
      <c r="E21" s="38">
        <v>70</v>
      </c>
      <c r="F21" s="39">
        <f t="shared" si="0"/>
        <v>0</v>
      </c>
      <c r="G21" s="40"/>
      <c r="H21" s="40"/>
      <c r="I21" s="40"/>
      <c r="J21" s="40"/>
      <c r="K21" s="19"/>
    </row>
    <row r="22" spans="3:11" s="17" customFormat="1" ht="15" customHeight="1" x14ac:dyDescent="0.25">
      <c r="C22" s="18"/>
      <c r="D22" s="37" t="s">
        <v>20</v>
      </c>
      <c r="E22" s="38">
        <v>80</v>
      </c>
      <c r="F22" s="39">
        <f t="shared" si="0"/>
        <v>1009.4711999999998</v>
      </c>
      <c r="G22" s="40"/>
      <c r="H22" s="40"/>
      <c r="I22" s="40"/>
      <c r="J22" s="40">
        <f>J26+J33</f>
        <v>1009.4711999999998</v>
      </c>
      <c r="K22" s="19"/>
    </row>
    <row r="23" spans="3:11" s="17" customFormat="1" ht="15" customHeight="1" x14ac:dyDescent="0.25">
      <c r="C23" s="18"/>
      <c r="D23" s="37" t="s">
        <v>28</v>
      </c>
      <c r="E23" s="38">
        <v>90</v>
      </c>
      <c r="F23" s="39">
        <f t="shared" si="0"/>
        <v>0</v>
      </c>
      <c r="G23" s="40"/>
      <c r="H23" s="40"/>
      <c r="I23" s="40"/>
      <c r="J23" s="40"/>
      <c r="K23" s="19"/>
    </row>
    <row r="24" spans="3:11" s="17" customFormat="1" ht="15" customHeight="1" x14ac:dyDescent="0.25">
      <c r="C24" s="18"/>
      <c r="D24" s="37" t="s">
        <v>29</v>
      </c>
      <c r="E24" s="38">
        <v>100</v>
      </c>
      <c r="F24" s="39">
        <f t="shared" si="0"/>
        <v>1572.693</v>
      </c>
      <c r="G24" s="40">
        <v>0</v>
      </c>
      <c r="H24" s="40">
        <v>0</v>
      </c>
      <c r="I24" s="40">
        <f>I26</f>
        <v>570.26099999999997</v>
      </c>
      <c r="J24" s="40">
        <f>J26</f>
        <v>1002.432</v>
      </c>
      <c r="K24" s="19"/>
    </row>
    <row r="25" spans="3:11" s="17" customFormat="1" ht="22.5" x14ac:dyDescent="0.25">
      <c r="C25" s="18"/>
      <c r="D25" s="37" t="s">
        <v>30</v>
      </c>
      <c r="E25" s="38">
        <v>110</v>
      </c>
      <c r="F25" s="39">
        <f t="shared" si="0"/>
        <v>0</v>
      </c>
      <c r="G25" s="40"/>
      <c r="H25" s="40"/>
      <c r="I25" s="40"/>
      <c r="J25" s="40"/>
      <c r="K25" s="19"/>
    </row>
    <row r="26" spans="3:11" s="17" customFormat="1" ht="15" customHeight="1" x14ac:dyDescent="0.25">
      <c r="C26" s="18"/>
      <c r="D26" s="37" t="s">
        <v>31</v>
      </c>
      <c r="E26" s="38">
        <v>120</v>
      </c>
      <c r="F26" s="39">
        <f t="shared" si="0"/>
        <v>1572.693</v>
      </c>
      <c r="G26" s="40">
        <v>0</v>
      </c>
      <c r="H26" s="40">
        <v>0</v>
      </c>
      <c r="I26" s="40">
        <v>570.26099999999997</v>
      </c>
      <c r="J26" s="40">
        <v>1002.432</v>
      </c>
      <c r="K26" s="19"/>
    </row>
    <row r="27" spans="3:11" s="17" customFormat="1" ht="22.5" x14ac:dyDescent="0.25">
      <c r="C27" s="18"/>
      <c r="D27" s="37" t="s">
        <v>32</v>
      </c>
      <c r="E27" s="38">
        <v>130</v>
      </c>
      <c r="F27" s="39">
        <f t="shared" si="0"/>
        <v>0</v>
      </c>
      <c r="G27" s="40"/>
      <c r="H27" s="40"/>
      <c r="I27" s="40"/>
      <c r="J27" s="40"/>
      <c r="K27" s="19"/>
    </row>
    <row r="28" spans="3:11" s="17" customFormat="1" ht="15" customHeight="1" x14ac:dyDescent="0.25">
      <c r="C28" s="18"/>
      <c r="D28" s="37" t="s">
        <v>33</v>
      </c>
      <c r="E28" s="38">
        <v>140</v>
      </c>
      <c r="F28" s="39">
        <f t="shared" si="0"/>
        <v>0</v>
      </c>
      <c r="G28" s="40"/>
      <c r="H28" s="40"/>
      <c r="I28" s="40"/>
      <c r="J28" s="40"/>
      <c r="K28" s="19"/>
    </row>
    <row r="29" spans="3:11" s="17" customFormat="1" ht="15" customHeight="1" x14ac:dyDescent="0.25">
      <c r="C29" s="18"/>
      <c r="D29" s="37" t="s">
        <v>34</v>
      </c>
      <c r="E29" s="38">
        <v>150</v>
      </c>
      <c r="F29" s="39">
        <f t="shared" si="0"/>
        <v>2253.3791999999999</v>
      </c>
      <c r="G29" s="40">
        <f>G18</f>
        <v>1243.9079999999999</v>
      </c>
      <c r="H29" s="40"/>
      <c r="I29" s="40">
        <f>J19</f>
        <v>1009.4711999999998</v>
      </c>
      <c r="J29" s="40"/>
      <c r="K29" s="19"/>
    </row>
    <row r="30" spans="3:11" s="17" customFormat="1" ht="15" customHeight="1" x14ac:dyDescent="0.25">
      <c r="C30" s="18"/>
      <c r="D30" s="37" t="s">
        <v>35</v>
      </c>
      <c r="E30" s="38">
        <v>160</v>
      </c>
      <c r="F30" s="39">
        <f t="shared" si="0"/>
        <v>0</v>
      </c>
      <c r="G30" s="40"/>
      <c r="H30" s="40"/>
      <c r="I30" s="40"/>
      <c r="J30" s="40"/>
      <c r="K30" s="19"/>
    </row>
    <row r="31" spans="3:11" s="17" customFormat="1" ht="22.5" x14ac:dyDescent="0.25">
      <c r="C31" s="18"/>
      <c r="D31" s="37" t="s">
        <v>36</v>
      </c>
      <c r="E31" s="38">
        <v>170</v>
      </c>
      <c r="F31" s="39">
        <f t="shared" si="0"/>
        <v>0</v>
      </c>
      <c r="G31" s="40"/>
      <c r="H31" s="40"/>
      <c r="I31" s="40"/>
      <c r="J31" s="40"/>
      <c r="K31" s="19"/>
    </row>
    <row r="32" spans="3:11" s="17" customFormat="1" ht="22.5" x14ac:dyDescent="0.25">
      <c r="C32" s="18"/>
      <c r="D32" s="37" t="s">
        <v>37</v>
      </c>
      <c r="E32" s="38">
        <v>180</v>
      </c>
      <c r="F32" s="39">
        <f t="shared" si="0"/>
        <v>0</v>
      </c>
      <c r="G32" s="40"/>
      <c r="H32" s="40"/>
      <c r="I32" s="40"/>
      <c r="J32" s="40"/>
      <c r="K32" s="19"/>
    </row>
    <row r="33" spans="3:11" s="17" customFormat="1" ht="15" customHeight="1" x14ac:dyDescent="0.25">
      <c r="C33" s="18"/>
      <c r="D33" s="37" t="s">
        <v>38</v>
      </c>
      <c r="E33" s="38">
        <v>190</v>
      </c>
      <c r="F33" s="39">
        <f t="shared" si="0"/>
        <v>10.055999999999813</v>
      </c>
      <c r="G33" s="40">
        <v>0</v>
      </c>
      <c r="H33" s="40">
        <v>0</v>
      </c>
      <c r="I33" s="40">
        <f>(F15-F24)*0.3</f>
        <v>3.0167999999999435</v>
      </c>
      <c r="J33" s="40">
        <f>F15-F24-I33</f>
        <v>7.0391999999998696</v>
      </c>
      <c r="K33" s="19"/>
    </row>
    <row r="34" spans="3:11" s="17" customFormat="1" ht="15" customHeight="1" x14ac:dyDescent="0.25">
      <c r="C34" s="18"/>
      <c r="D34" s="37" t="s">
        <v>39</v>
      </c>
      <c r="E34" s="38">
        <v>200</v>
      </c>
      <c r="F34" s="39">
        <f t="shared" si="0"/>
        <v>0</v>
      </c>
      <c r="G34" s="40">
        <v>0</v>
      </c>
      <c r="H34" s="40">
        <v>0</v>
      </c>
      <c r="I34" s="40">
        <v>0</v>
      </c>
      <c r="J34" s="40">
        <v>0</v>
      </c>
      <c r="K34" s="19"/>
    </row>
    <row r="35" spans="3:11" s="17" customFormat="1" ht="15" customHeight="1" x14ac:dyDescent="0.25">
      <c r="C35" s="18"/>
      <c r="D35" s="37" t="s">
        <v>40</v>
      </c>
      <c r="E35" s="38">
        <v>210</v>
      </c>
      <c r="F35" s="39">
        <f t="shared" si="0"/>
        <v>0</v>
      </c>
      <c r="G35" s="39">
        <f>(G15+G19+G31)-(G24+G29+G30+G32+G33)</f>
        <v>0</v>
      </c>
      <c r="H35" s="39">
        <f>(H15+H19+H31)-(H24+H29+H30+H32+H33)</f>
        <v>0</v>
      </c>
      <c r="I35" s="39">
        <f>(I15+I19+I31)-(I24+I29+I30+I32+I33)</f>
        <v>0</v>
      </c>
      <c r="J35" s="39">
        <f>(J15+J19+J31)-(J24+J29+J30+J32+J33)</f>
        <v>0</v>
      </c>
      <c r="K35" s="19"/>
    </row>
    <row r="36" spans="3:11" s="17" customFormat="1" ht="15" customHeight="1" x14ac:dyDescent="0.25">
      <c r="C36" s="18"/>
      <c r="D36" s="46" t="s">
        <v>41</v>
      </c>
      <c r="E36" s="46"/>
      <c r="F36" s="46"/>
      <c r="G36" s="46"/>
      <c r="H36" s="46"/>
      <c r="I36" s="46"/>
      <c r="J36" s="46"/>
      <c r="K36" s="19"/>
    </row>
    <row r="37" spans="3:11" s="17" customFormat="1" ht="22.5" x14ac:dyDescent="0.25">
      <c r="C37" s="18"/>
      <c r="D37" s="37" t="s">
        <v>23</v>
      </c>
      <c r="E37" s="38">
        <v>300</v>
      </c>
      <c r="F37" s="39">
        <f t="shared" si="0"/>
        <v>4.1071999999999997</v>
      </c>
      <c r="G37" s="40">
        <f>G40</f>
        <v>3.2405808</v>
      </c>
      <c r="H37" s="40">
        <v>0</v>
      </c>
      <c r="I37" s="40">
        <f>I40</f>
        <v>0.86661919999999992</v>
      </c>
      <c r="J37" s="40">
        <v>0</v>
      </c>
      <c r="K37" s="19"/>
    </row>
    <row r="38" spans="3:11" s="17" customFormat="1" ht="15" customHeight="1" x14ac:dyDescent="0.25">
      <c r="C38" s="18"/>
      <c r="D38" s="37" t="s">
        <v>24</v>
      </c>
      <c r="E38" s="38">
        <v>310</v>
      </c>
      <c r="F38" s="39">
        <f t="shared" si="0"/>
        <v>0</v>
      </c>
      <c r="G38" s="40"/>
      <c r="H38" s="40"/>
      <c r="I38" s="40"/>
      <c r="J38" s="40"/>
      <c r="K38" s="19"/>
    </row>
    <row r="39" spans="3:11" s="17" customFormat="1" ht="15" customHeight="1" x14ac:dyDescent="0.25">
      <c r="C39" s="18"/>
      <c r="D39" s="37" t="s">
        <v>25</v>
      </c>
      <c r="E39" s="38">
        <v>320</v>
      </c>
      <c r="F39" s="39">
        <f t="shared" si="0"/>
        <v>0</v>
      </c>
      <c r="G39" s="40"/>
      <c r="H39" s="40"/>
      <c r="I39" s="40"/>
      <c r="J39" s="40"/>
      <c r="K39" s="19"/>
    </row>
    <row r="40" spans="3:11" s="17" customFormat="1" ht="15" customHeight="1" x14ac:dyDescent="0.25">
      <c r="C40" s="18"/>
      <c r="D40" s="37" t="s">
        <v>26</v>
      </c>
      <c r="E40" s="38">
        <v>330</v>
      </c>
      <c r="F40" s="39">
        <f t="shared" si="0"/>
        <v>4.1071999999999997</v>
      </c>
      <c r="G40" s="40">
        <f>4.1072-I40</f>
        <v>3.2405808</v>
      </c>
      <c r="H40" s="40">
        <v>0</v>
      </c>
      <c r="I40" s="40">
        <f>4.1072*0.211</f>
        <v>0.86661919999999992</v>
      </c>
      <c r="J40" s="40">
        <v>0</v>
      </c>
      <c r="K40" s="19"/>
    </row>
    <row r="41" spans="3:11" s="17" customFormat="1" ht="22.5" x14ac:dyDescent="0.25">
      <c r="C41" s="18"/>
      <c r="D41" s="37" t="s">
        <v>27</v>
      </c>
      <c r="E41" s="38">
        <v>340</v>
      </c>
      <c r="F41" s="39">
        <f t="shared" si="0"/>
        <v>6.3948080699999998</v>
      </c>
      <c r="G41" s="40"/>
      <c r="H41" s="40"/>
      <c r="I41" s="40">
        <f>I42</f>
        <v>3.2405808</v>
      </c>
      <c r="J41" s="40">
        <f>J44</f>
        <v>3.1542272699999998</v>
      </c>
      <c r="K41" s="19"/>
    </row>
    <row r="42" spans="3:11" s="17" customFormat="1" ht="15" customHeight="1" x14ac:dyDescent="0.25">
      <c r="C42" s="18"/>
      <c r="D42" s="37" t="s">
        <v>18</v>
      </c>
      <c r="E42" s="38">
        <v>350</v>
      </c>
      <c r="F42" s="39">
        <f t="shared" si="0"/>
        <v>3.2405808</v>
      </c>
      <c r="G42" s="40"/>
      <c r="H42" s="40"/>
      <c r="I42" s="40">
        <f>G40</f>
        <v>3.2405808</v>
      </c>
      <c r="J42" s="40"/>
      <c r="K42" s="19"/>
    </row>
    <row r="43" spans="3:11" s="17" customFormat="1" ht="15" customHeight="1" x14ac:dyDescent="0.25">
      <c r="C43" s="18"/>
      <c r="D43" s="37" t="s">
        <v>19</v>
      </c>
      <c r="E43" s="38">
        <v>360</v>
      </c>
      <c r="F43" s="39">
        <f t="shared" si="0"/>
        <v>0</v>
      </c>
      <c r="G43" s="40"/>
      <c r="H43" s="40"/>
      <c r="I43" s="40"/>
      <c r="J43" s="40"/>
      <c r="K43" s="19"/>
    </row>
    <row r="44" spans="3:11" s="17" customFormat="1" ht="15" customHeight="1" x14ac:dyDescent="0.25">
      <c r="C44" s="18"/>
      <c r="D44" s="37" t="s">
        <v>20</v>
      </c>
      <c r="E44" s="38">
        <v>370</v>
      </c>
      <c r="F44" s="39">
        <f t="shared" si="0"/>
        <v>3.1542272699999998</v>
      </c>
      <c r="G44" s="40"/>
      <c r="H44" s="40"/>
      <c r="I44" s="40"/>
      <c r="J44" s="40">
        <f>J48+J55</f>
        <v>3.1542272699999998</v>
      </c>
      <c r="K44" s="19"/>
    </row>
    <row r="45" spans="3:11" s="17" customFormat="1" ht="15" customHeight="1" x14ac:dyDescent="0.25">
      <c r="C45" s="18"/>
      <c r="D45" s="37" t="s">
        <v>28</v>
      </c>
      <c r="E45" s="38">
        <v>380</v>
      </c>
      <c r="F45" s="39">
        <f t="shared" si="0"/>
        <v>0</v>
      </c>
      <c r="G45" s="40"/>
      <c r="H45" s="40"/>
      <c r="I45" s="40"/>
      <c r="J45" s="40"/>
      <c r="K45" s="19"/>
    </row>
    <row r="46" spans="3:11" s="17" customFormat="1" ht="15" customHeight="1" x14ac:dyDescent="0.25">
      <c r="C46" s="18"/>
      <c r="D46" s="37" t="s">
        <v>29</v>
      </c>
      <c r="E46" s="38">
        <v>390</v>
      </c>
      <c r="F46" s="39">
        <f t="shared" si="0"/>
        <v>3.9826999999999999</v>
      </c>
      <c r="G46" s="40">
        <v>0</v>
      </c>
      <c r="H46" s="40">
        <v>0</v>
      </c>
      <c r="I46" s="40">
        <f>I48</f>
        <v>0.91562272999999994</v>
      </c>
      <c r="J46" s="40">
        <f>J48</f>
        <v>3.06707727</v>
      </c>
      <c r="K46" s="19"/>
    </row>
    <row r="47" spans="3:11" s="17" customFormat="1" ht="22.5" x14ac:dyDescent="0.25">
      <c r="C47" s="18"/>
      <c r="D47" s="37" t="s">
        <v>30</v>
      </c>
      <c r="E47" s="38">
        <v>400</v>
      </c>
      <c r="F47" s="39">
        <f t="shared" si="0"/>
        <v>0</v>
      </c>
      <c r="G47" s="40"/>
      <c r="H47" s="40"/>
      <c r="I47" s="40"/>
      <c r="J47" s="40"/>
      <c r="K47" s="19"/>
    </row>
    <row r="48" spans="3:11" s="17" customFormat="1" ht="15" customHeight="1" x14ac:dyDescent="0.25">
      <c r="C48" s="18"/>
      <c r="D48" s="37" t="s">
        <v>31</v>
      </c>
      <c r="E48" s="38">
        <v>410</v>
      </c>
      <c r="F48" s="39">
        <f t="shared" si="0"/>
        <v>3.9826999999999999</v>
      </c>
      <c r="G48" s="40">
        <v>0</v>
      </c>
      <c r="H48" s="40">
        <v>0</v>
      </c>
      <c r="I48" s="40">
        <f>3.9827*0.2299</f>
        <v>0.91562272999999994</v>
      </c>
      <c r="J48" s="40">
        <f>3.9827-I48</f>
        <v>3.06707727</v>
      </c>
      <c r="K48" s="19"/>
    </row>
    <row r="49" spans="3:11" s="17" customFormat="1" ht="15" customHeight="1" x14ac:dyDescent="0.25">
      <c r="C49" s="18"/>
      <c r="D49" s="37" t="s">
        <v>42</v>
      </c>
      <c r="E49" s="38">
        <v>420</v>
      </c>
      <c r="F49" s="39">
        <f t="shared" si="0"/>
        <v>0</v>
      </c>
      <c r="G49" s="40"/>
      <c r="H49" s="40"/>
      <c r="I49" s="40"/>
      <c r="J49" s="40"/>
      <c r="K49" s="19"/>
    </row>
    <row r="50" spans="3:11" s="17" customFormat="1" ht="15" customHeight="1" x14ac:dyDescent="0.25">
      <c r="C50" s="18"/>
      <c r="D50" s="37" t="s">
        <v>33</v>
      </c>
      <c r="E50" s="38">
        <v>430</v>
      </c>
      <c r="F50" s="39">
        <f t="shared" si="0"/>
        <v>0</v>
      </c>
      <c r="G50" s="40"/>
      <c r="H50" s="40"/>
      <c r="I50" s="40"/>
      <c r="J50" s="40"/>
      <c r="K50" s="19"/>
    </row>
    <row r="51" spans="3:11" s="17" customFormat="1" ht="15" customHeight="1" x14ac:dyDescent="0.25">
      <c r="C51" s="18"/>
      <c r="D51" s="37" t="s">
        <v>34</v>
      </c>
      <c r="E51" s="38">
        <v>440</v>
      </c>
      <c r="F51" s="39">
        <f t="shared" si="0"/>
        <v>6.3948080699999998</v>
      </c>
      <c r="G51" s="40">
        <f>I42</f>
        <v>3.2405808</v>
      </c>
      <c r="H51" s="40"/>
      <c r="I51" s="40">
        <f>J44</f>
        <v>3.1542272699999998</v>
      </c>
      <c r="J51" s="40"/>
      <c r="K51" s="19"/>
    </row>
    <row r="52" spans="3:11" s="17" customFormat="1" ht="15" customHeight="1" x14ac:dyDescent="0.25">
      <c r="C52" s="18"/>
      <c r="D52" s="37" t="s">
        <v>35</v>
      </c>
      <c r="E52" s="38">
        <v>450</v>
      </c>
      <c r="F52" s="39">
        <f t="shared" si="0"/>
        <v>0</v>
      </c>
      <c r="G52" s="40"/>
      <c r="H52" s="40"/>
      <c r="I52" s="40"/>
      <c r="J52" s="40"/>
      <c r="K52" s="19"/>
    </row>
    <row r="53" spans="3:11" s="17" customFormat="1" ht="22.5" x14ac:dyDescent="0.25">
      <c r="C53" s="18"/>
      <c r="D53" s="37" t="s">
        <v>36</v>
      </c>
      <c r="E53" s="38">
        <v>460</v>
      </c>
      <c r="F53" s="39">
        <f t="shared" si="0"/>
        <v>0</v>
      </c>
      <c r="G53" s="40"/>
      <c r="H53" s="40"/>
      <c r="I53" s="40"/>
      <c r="J53" s="40"/>
      <c r="K53" s="19"/>
    </row>
    <row r="54" spans="3:11" s="17" customFormat="1" ht="22.5" x14ac:dyDescent="0.25">
      <c r="C54" s="18"/>
      <c r="D54" s="37" t="s">
        <v>37</v>
      </c>
      <c r="E54" s="38">
        <v>470</v>
      </c>
      <c r="F54" s="39">
        <f t="shared" si="0"/>
        <v>0</v>
      </c>
      <c r="G54" s="40"/>
      <c r="H54" s="40"/>
      <c r="I54" s="40"/>
      <c r="J54" s="40"/>
      <c r="K54" s="19"/>
    </row>
    <row r="55" spans="3:11" s="17" customFormat="1" ht="15" customHeight="1" x14ac:dyDescent="0.25">
      <c r="C55" s="18"/>
      <c r="D55" s="37" t="s">
        <v>38</v>
      </c>
      <c r="E55" s="38">
        <v>480</v>
      </c>
      <c r="F55" s="39">
        <f t="shared" si="0"/>
        <v>0.12449999999999983</v>
      </c>
      <c r="G55" s="40">
        <v>0</v>
      </c>
      <c r="H55" s="40">
        <v>0</v>
      </c>
      <c r="I55" s="40">
        <f>(F37-F46)*0.3</f>
        <v>3.7349999999999946E-2</v>
      </c>
      <c r="J55" s="40">
        <f>F37-F46-I55</f>
        <v>8.7149999999999894E-2</v>
      </c>
      <c r="K55" s="19"/>
    </row>
    <row r="56" spans="3:11" s="17" customFormat="1" ht="15" customHeight="1" x14ac:dyDescent="0.25">
      <c r="C56" s="18"/>
      <c r="D56" s="37" t="s">
        <v>39</v>
      </c>
      <c r="E56" s="38">
        <v>490</v>
      </c>
      <c r="F56" s="39">
        <f t="shared" si="0"/>
        <v>0</v>
      </c>
      <c r="G56" s="40">
        <v>0</v>
      </c>
      <c r="H56" s="40">
        <v>0</v>
      </c>
      <c r="I56" s="40">
        <v>0</v>
      </c>
      <c r="J56" s="40">
        <v>0</v>
      </c>
      <c r="K56" s="19"/>
    </row>
    <row r="57" spans="3:11" s="17" customFormat="1" ht="15" customHeight="1" x14ac:dyDescent="0.25">
      <c r="C57" s="18"/>
      <c r="D57" s="37" t="s">
        <v>40</v>
      </c>
      <c r="E57" s="38">
        <v>500</v>
      </c>
      <c r="F57" s="39">
        <f t="shared" si="0"/>
        <v>0</v>
      </c>
      <c r="G57" s="39">
        <f>(G37+G41+G53)-(G46+G51+G52+G54+G55)</f>
        <v>0</v>
      </c>
      <c r="H57" s="39">
        <f>(H37+H41+H53)-(H46+H51+H52+H54+H55)</f>
        <v>0</v>
      </c>
      <c r="I57" s="39">
        <f>(I37+I41+I53)-(I46+I51+I52+I54+I55)</f>
        <v>0</v>
      </c>
      <c r="J57" s="39">
        <f>(J37+J41+J53)-(J46+J51+J52+J54+J55)</f>
        <v>0</v>
      </c>
      <c r="K57" s="19"/>
    </row>
    <row r="58" spans="3:11" s="17" customFormat="1" ht="15" customHeight="1" x14ac:dyDescent="0.25">
      <c r="C58" s="18"/>
      <c r="D58" s="46" t="s">
        <v>41</v>
      </c>
      <c r="E58" s="46"/>
      <c r="F58" s="46"/>
      <c r="G58" s="46"/>
      <c r="H58" s="46"/>
      <c r="I58" s="46"/>
      <c r="J58" s="46"/>
      <c r="K58" s="19"/>
    </row>
    <row r="59" spans="3:11" s="17" customFormat="1" ht="15" customHeight="1" x14ac:dyDescent="0.25">
      <c r="C59" s="18"/>
      <c r="D59" s="37" t="s">
        <v>43</v>
      </c>
      <c r="E59" s="38">
        <v>600</v>
      </c>
      <c r="F59" s="39">
        <f t="shared" si="0"/>
        <v>3.9826999999999999</v>
      </c>
      <c r="G59" s="40"/>
      <c r="H59" s="40"/>
      <c r="I59" s="40">
        <f>I48</f>
        <v>0.91562272999999994</v>
      </c>
      <c r="J59" s="40">
        <f>J48</f>
        <v>3.06707727</v>
      </c>
      <c r="K59" s="19"/>
    </row>
    <row r="60" spans="3:11" s="17" customFormat="1" ht="15" customHeight="1" x14ac:dyDescent="0.25">
      <c r="C60" s="18"/>
      <c r="D60" s="37" t="s">
        <v>44</v>
      </c>
      <c r="E60" s="38">
        <v>610</v>
      </c>
      <c r="F60" s="39">
        <f t="shared" si="0"/>
        <v>0</v>
      </c>
      <c r="G60" s="40"/>
      <c r="H60" s="40"/>
      <c r="I60" s="40"/>
      <c r="J60" s="40"/>
      <c r="K60" s="19"/>
    </row>
    <row r="61" spans="3:11" s="17" customFormat="1" ht="15" customHeight="1" x14ac:dyDescent="0.25">
      <c r="C61" s="18"/>
      <c r="D61" s="37" t="s">
        <v>45</v>
      </c>
      <c r="E61" s="38">
        <v>620</v>
      </c>
      <c r="F61" s="39">
        <f t="shared" si="0"/>
        <v>0</v>
      </c>
      <c r="G61" s="40"/>
      <c r="H61" s="40"/>
      <c r="I61" s="40"/>
      <c r="J61" s="40"/>
      <c r="K61" s="19"/>
    </row>
    <row r="62" spans="3:11" s="17" customFormat="1" ht="15" customHeight="1" x14ac:dyDescent="0.25">
      <c r="C62" s="18"/>
      <c r="D62" s="46" t="s">
        <v>46</v>
      </c>
      <c r="E62" s="46"/>
      <c r="F62" s="46"/>
      <c r="G62" s="46"/>
      <c r="H62" s="46"/>
      <c r="I62" s="46"/>
      <c r="J62" s="46"/>
      <c r="K62" s="19"/>
    </row>
    <row r="63" spans="3:11" s="17" customFormat="1" ht="22.5" x14ac:dyDescent="0.25">
      <c r="C63" s="18"/>
      <c r="D63" s="37" t="s">
        <v>47</v>
      </c>
      <c r="E63" s="38">
        <v>700</v>
      </c>
      <c r="F63" s="39">
        <f t="shared" si="0"/>
        <v>0</v>
      </c>
      <c r="G63" s="40"/>
      <c r="H63" s="40"/>
      <c r="I63" s="40"/>
      <c r="J63" s="40"/>
      <c r="K63" s="19"/>
    </row>
    <row r="64" spans="3:11" ht="15" customHeight="1" x14ac:dyDescent="0.25">
      <c r="C64" s="5"/>
      <c r="D64" s="37" t="s">
        <v>48</v>
      </c>
      <c r="E64" s="38">
        <v>710</v>
      </c>
      <c r="F64" s="39">
        <f t="shared" si="0"/>
        <v>0</v>
      </c>
      <c r="G64" s="41"/>
      <c r="H64" s="41"/>
      <c r="I64" s="41"/>
      <c r="J64" s="41"/>
      <c r="K64" s="14"/>
    </row>
    <row r="65" spans="3:12" ht="15" customHeight="1" x14ac:dyDescent="0.25">
      <c r="C65" s="5"/>
      <c r="D65" s="37" t="s">
        <v>49</v>
      </c>
      <c r="E65" s="38">
        <v>720</v>
      </c>
      <c r="F65" s="39">
        <f t="shared" si="0"/>
        <v>0</v>
      </c>
      <c r="G65" s="41"/>
      <c r="H65" s="41"/>
      <c r="I65" s="41"/>
      <c r="J65" s="41"/>
      <c r="K65" s="14"/>
    </row>
    <row r="66" spans="3:12" ht="15" customHeight="1" x14ac:dyDescent="0.25">
      <c r="C66" s="5"/>
      <c r="D66" s="37" t="s">
        <v>50</v>
      </c>
      <c r="E66" s="38">
        <v>730</v>
      </c>
      <c r="F66" s="39">
        <f t="shared" si="0"/>
        <v>0</v>
      </c>
      <c r="G66" s="41"/>
      <c r="H66" s="41"/>
      <c r="I66" s="41"/>
      <c r="J66" s="41"/>
      <c r="K66" s="14"/>
    </row>
    <row r="67" spans="3:12" ht="15" customHeight="1" x14ac:dyDescent="0.25">
      <c r="C67" s="5"/>
      <c r="D67" s="37" t="s">
        <v>51</v>
      </c>
      <c r="E67" s="38">
        <v>740</v>
      </c>
      <c r="F67" s="39">
        <f t="shared" si="0"/>
        <v>0</v>
      </c>
      <c r="G67" s="41"/>
      <c r="H67" s="41"/>
      <c r="I67" s="41"/>
      <c r="J67" s="41"/>
      <c r="K67" s="14"/>
    </row>
    <row r="68" spans="3:12" ht="22.5" x14ac:dyDescent="0.25">
      <c r="C68" s="5"/>
      <c r="D68" s="37" t="s">
        <v>52</v>
      </c>
      <c r="E68" s="38">
        <v>750</v>
      </c>
      <c r="F68" s="39">
        <f t="shared" si="0"/>
        <v>1572.693</v>
      </c>
      <c r="G68" s="41">
        <f>G69</f>
        <v>0</v>
      </c>
      <c r="H68" s="41">
        <f>H69</f>
        <v>0</v>
      </c>
      <c r="I68" s="41">
        <f>I69</f>
        <v>570.26099999999997</v>
      </c>
      <c r="J68" s="41">
        <f>J69</f>
        <v>1002.432</v>
      </c>
      <c r="K68" s="14"/>
    </row>
    <row r="69" spans="3:12" ht="15" customHeight="1" x14ac:dyDescent="0.25">
      <c r="C69" s="5"/>
      <c r="D69" s="37" t="s">
        <v>48</v>
      </c>
      <c r="E69" s="38">
        <v>760</v>
      </c>
      <c r="F69" s="39">
        <f t="shared" si="0"/>
        <v>1572.693</v>
      </c>
      <c r="G69" s="41">
        <f>G26</f>
        <v>0</v>
      </c>
      <c r="H69" s="41">
        <f>H26</f>
        <v>0</v>
      </c>
      <c r="I69" s="41">
        <f>I26</f>
        <v>570.26099999999997</v>
      </c>
      <c r="J69" s="41">
        <f>J26</f>
        <v>1002.432</v>
      </c>
      <c r="K69" s="14"/>
    </row>
    <row r="70" spans="3:12" ht="15" customHeight="1" x14ac:dyDescent="0.25">
      <c r="C70" s="5"/>
      <c r="D70" s="37" t="s">
        <v>49</v>
      </c>
      <c r="E70" s="38">
        <v>770</v>
      </c>
      <c r="F70" s="39">
        <f t="shared" si="0"/>
        <v>0</v>
      </c>
      <c r="G70" s="41"/>
      <c r="H70" s="41"/>
      <c r="I70" s="41"/>
      <c r="J70" s="41"/>
      <c r="K70" s="14"/>
    </row>
    <row r="71" spans="3:12" ht="15" customHeight="1" x14ac:dyDescent="0.25">
      <c r="C71" s="5"/>
      <c r="D71" s="37" t="s">
        <v>50</v>
      </c>
      <c r="E71" s="38">
        <v>780</v>
      </c>
      <c r="F71" s="39">
        <f t="shared" si="0"/>
        <v>0</v>
      </c>
      <c r="G71" s="41"/>
      <c r="H71" s="41"/>
      <c r="I71" s="41"/>
      <c r="J71" s="41"/>
      <c r="K71" s="14"/>
    </row>
    <row r="72" spans="3:12" ht="15" customHeight="1" x14ac:dyDescent="0.25">
      <c r="C72" s="5"/>
      <c r="D72" s="37" t="s">
        <v>51</v>
      </c>
      <c r="E72" s="38">
        <v>790</v>
      </c>
      <c r="F72" s="39">
        <f t="shared" si="0"/>
        <v>0</v>
      </c>
      <c r="G72" s="41"/>
      <c r="H72" s="41"/>
      <c r="I72" s="41"/>
      <c r="J72" s="41"/>
      <c r="K72" s="14"/>
    </row>
    <row r="73" spans="3:12" ht="15" customHeight="1" x14ac:dyDescent="0.25">
      <c r="C73" s="5"/>
      <c r="D73" s="46" t="s">
        <v>53</v>
      </c>
      <c r="E73" s="46"/>
      <c r="F73" s="46"/>
      <c r="G73" s="46"/>
      <c r="H73" s="46"/>
      <c r="I73" s="46"/>
      <c r="J73" s="46"/>
      <c r="K73" s="14"/>
    </row>
    <row r="74" spans="3:12" ht="22.5" x14ac:dyDescent="0.25">
      <c r="C74" s="5"/>
      <c r="D74" s="37" t="s">
        <v>47</v>
      </c>
      <c r="E74" s="38">
        <v>800</v>
      </c>
      <c r="F74" s="39">
        <f t="shared" si="0"/>
        <v>0</v>
      </c>
      <c r="G74" s="41"/>
      <c r="H74" s="41"/>
      <c r="I74" s="41"/>
      <c r="J74" s="41"/>
      <c r="K74" s="14"/>
    </row>
    <row r="75" spans="3:12" ht="15" customHeight="1" x14ac:dyDescent="0.25">
      <c r="C75" s="5"/>
      <c r="D75" s="37" t="s">
        <v>48</v>
      </c>
      <c r="E75" s="38">
        <v>810</v>
      </c>
      <c r="F75" s="39">
        <f t="shared" si="0"/>
        <v>0</v>
      </c>
      <c r="G75" s="41"/>
      <c r="H75" s="41"/>
      <c r="I75" s="41"/>
      <c r="J75" s="41"/>
      <c r="K75" s="14"/>
    </row>
    <row r="76" spans="3:12" ht="15" customHeight="1" x14ac:dyDescent="0.25">
      <c r="C76" s="5"/>
      <c r="D76" s="37" t="s">
        <v>49</v>
      </c>
      <c r="E76" s="38">
        <v>820</v>
      </c>
      <c r="F76" s="39">
        <f t="shared" si="0"/>
        <v>0</v>
      </c>
      <c r="G76" s="41"/>
      <c r="H76" s="41"/>
      <c r="I76" s="41"/>
      <c r="J76" s="41"/>
      <c r="K76" s="14"/>
    </row>
    <row r="77" spans="3:12" ht="15" customHeight="1" x14ac:dyDescent="0.25">
      <c r="C77" s="5"/>
      <c r="D77" s="37" t="s">
        <v>50</v>
      </c>
      <c r="E77" s="38">
        <v>830</v>
      </c>
      <c r="F77" s="39">
        <f t="shared" si="0"/>
        <v>0</v>
      </c>
      <c r="G77" s="41"/>
      <c r="H77" s="41"/>
      <c r="I77" s="41"/>
      <c r="J77" s="41"/>
      <c r="K77" s="14"/>
    </row>
    <row r="78" spans="3:12" ht="15" customHeight="1" x14ac:dyDescent="0.25">
      <c r="C78" s="5"/>
      <c r="D78" s="37" t="s">
        <v>51</v>
      </c>
      <c r="E78" s="38">
        <v>840</v>
      </c>
      <c r="F78" s="39">
        <f t="shared" si="0"/>
        <v>0</v>
      </c>
      <c r="G78" s="41"/>
      <c r="H78" s="41"/>
      <c r="I78" s="41"/>
      <c r="J78" s="41"/>
      <c r="K78" s="14"/>
    </row>
    <row r="79" spans="3:12" ht="22.5" x14ac:dyDescent="0.25">
      <c r="C79" s="5"/>
      <c r="D79" s="37" t="s">
        <v>52</v>
      </c>
      <c r="E79" s="38">
        <v>850</v>
      </c>
      <c r="F79" s="39">
        <f t="shared" si="0"/>
        <v>2167.1709539999997</v>
      </c>
      <c r="G79" s="42">
        <f>G80</f>
        <v>0</v>
      </c>
      <c r="H79" s="42">
        <f>H80</f>
        <v>0</v>
      </c>
      <c r="I79" s="42">
        <f>I80</f>
        <v>785.81965799999989</v>
      </c>
      <c r="J79" s="42">
        <f>J80</f>
        <v>1381.3512959999998</v>
      </c>
      <c r="K79" s="26"/>
      <c r="L79" s="27"/>
    </row>
    <row r="80" spans="3:12" ht="15" customHeight="1" x14ac:dyDescent="0.25">
      <c r="C80" s="5"/>
      <c r="D80" s="37" t="s">
        <v>48</v>
      </c>
      <c r="E80" s="38">
        <v>860</v>
      </c>
      <c r="F80" s="39">
        <f t="shared" ref="F80:F86" si="1">SUM(G80:J80)</f>
        <v>2167.1709539999997</v>
      </c>
      <c r="G80" s="42">
        <v>0</v>
      </c>
      <c r="H80" s="42">
        <v>0</v>
      </c>
      <c r="I80" s="41">
        <f>I69*1.378</f>
        <v>785.81965799999989</v>
      </c>
      <c r="J80" s="41">
        <f>J69*1.378</f>
        <v>1381.3512959999998</v>
      </c>
      <c r="K80" s="26"/>
      <c r="L80" s="27"/>
    </row>
    <row r="81" spans="3:19" ht="15" customHeight="1" x14ac:dyDescent="0.25">
      <c r="C81" s="5"/>
      <c r="D81" s="37" t="s">
        <v>49</v>
      </c>
      <c r="E81" s="38">
        <v>870</v>
      </c>
      <c r="F81" s="39">
        <f t="shared" si="1"/>
        <v>0</v>
      </c>
      <c r="G81" s="42"/>
      <c r="H81" s="42"/>
      <c r="I81" s="42"/>
      <c r="J81" s="42"/>
      <c r="K81" s="26"/>
      <c r="L81" s="27"/>
    </row>
    <row r="82" spans="3:19" ht="15" customHeight="1" x14ac:dyDescent="0.25">
      <c r="C82" s="5"/>
      <c r="D82" s="37" t="s">
        <v>50</v>
      </c>
      <c r="E82" s="38">
        <v>880</v>
      </c>
      <c r="F82" s="39">
        <f t="shared" si="1"/>
        <v>0</v>
      </c>
      <c r="G82" s="41"/>
      <c r="H82" s="41"/>
      <c r="I82" s="41"/>
      <c r="J82" s="41"/>
      <c r="K82" s="26"/>
      <c r="L82" s="27"/>
    </row>
    <row r="83" spans="3:19" ht="15" customHeight="1" x14ac:dyDescent="0.25">
      <c r="C83" s="5"/>
      <c r="D83" s="37" t="s">
        <v>51</v>
      </c>
      <c r="E83" s="38">
        <v>890</v>
      </c>
      <c r="F83" s="39">
        <f t="shared" si="1"/>
        <v>0</v>
      </c>
      <c r="G83" s="43"/>
      <c r="H83" s="43"/>
      <c r="I83" s="43"/>
      <c r="J83" s="43"/>
      <c r="K83" s="26"/>
      <c r="L83" s="27"/>
    </row>
    <row r="84" spans="3:19" ht="15" customHeight="1" x14ac:dyDescent="0.25">
      <c r="C84" s="5"/>
      <c r="D84" s="37" t="s">
        <v>54</v>
      </c>
      <c r="E84" s="38">
        <v>900</v>
      </c>
      <c r="F84" s="39">
        <f t="shared" si="1"/>
        <v>0</v>
      </c>
      <c r="G84" s="43"/>
      <c r="H84" s="43"/>
      <c r="I84" s="43"/>
      <c r="J84" s="43"/>
      <c r="K84" s="26"/>
      <c r="L84" s="27"/>
    </row>
    <row r="85" spans="3:19" ht="15" customHeight="1" x14ac:dyDescent="0.25">
      <c r="C85" s="5"/>
      <c r="D85" s="37" t="s">
        <v>51</v>
      </c>
      <c r="E85" s="38">
        <v>910</v>
      </c>
      <c r="F85" s="39">
        <f t="shared" si="1"/>
        <v>0</v>
      </c>
      <c r="G85" s="43"/>
      <c r="H85" s="43"/>
      <c r="I85" s="43"/>
      <c r="J85" s="43"/>
      <c r="K85" s="26"/>
      <c r="L85" s="27"/>
    </row>
    <row r="86" spans="3:19" ht="15" customHeight="1" x14ac:dyDescent="0.25">
      <c r="C86" s="5"/>
      <c r="D86" s="37" t="s">
        <v>50</v>
      </c>
      <c r="E86" s="38">
        <v>920</v>
      </c>
      <c r="F86" s="39">
        <f t="shared" si="1"/>
        <v>0</v>
      </c>
      <c r="G86" s="43"/>
      <c r="H86" s="43"/>
      <c r="I86" s="43"/>
      <c r="J86" s="43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VID983055:VIH98307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VRZ983055:VSD983075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WBV983055:WBZ983075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WLR983055:WLV983075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F15:J35 F63:J72 F59:J61 F37:J57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32"/>
  <sheetViews>
    <sheetView view="pageBreakPreview" topLeftCell="C7" zoomScaleNormal="100" zoomScaleSheetLayoutView="100" workbookViewId="0">
      <selection activeCell="J68" sqref="J6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56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15" t="s">
        <v>18</v>
      </c>
      <c r="H12" s="15" t="s">
        <v>19</v>
      </c>
      <c r="I12" s="15" t="s">
        <v>20</v>
      </c>
      <c r="J12" s="15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5179.933</v>
      </c>
      <c r="G15" s="23">
        <f>G18</f>
        <v>4011.2530000000002</v>
      </c>
      <c r="H15" s="23">
        <v>0</v>
      </c>
      <c r="I15" s="23">
        <f>I18</f>
        <v>1168.6799999999998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5179.933</v>
      </c>
      <c r="G18" s="23">
        <f>апрель!G18+май!G18+июнь!G18</f>
        <v>4011.2530000000002</v>
      </c>
      <c r="H18" s="23">
        <f>апрель!H18+май!H18+июнь!H18</f>
        <v>0</v>
      </c>
      <c r="I18" s="23">
        <f>апрель!I18+май!I18+июнь!I18</f>
        <v>1168.6799999999998</v>
      </c>
      <c r="J18" s="23">
        <f>апрель!J18+май!J18+июнь!J18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7751.1597999999994</v>
      </c>
      <c r="G19" s="23"/>
      <c r="H19" s="23"/>
      <c r="I19" s="23">
        <f>I20</f>
        <v>4011.2530000000002</v>
      </c>
      <c r="J19" s="23">
        <f>J22</f>
        <v>3739.9067999999997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4011.2530000000002</v>
      </c>
      <c r="G20" s="23"/>
      <c r="H20" s="23"/>
      <c r="I20" s="23">
        <f>G18</f>
        <v>4011.2530000000002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3739.9067999999997</v>
      </c>
      <c r="G22" s="23"/>
      <c r="H22" s="23"/>
      <c r="I22" s="23"/>
      <c r="J22" s="23">
        <f>J26+J33</f>
        <v>3739.9067999999997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5181.0690000000004</v>
      </c>
      <c r="G24" s="23">
        <f t="shared" ref="G24:H24" si="1">G26</f>
        <v>0</v>
      </c>
      <c r="H24" s="23">
        <f t="shared" si="1"/>
        <v>0</v>
      </c>
      <c r="I24" s="23">
        <f>I26</f>
        <v>1440.367</v>
      </c>
      <c r="J24" s="23">
        <f>J26</f>
        <v>3740.7020000000002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5181.0690000000004</v>
      </c>
      <c r="G26" s="23">
        <f>апрель!G26+май!G26+июнь!G26</f>
        <v>0</v>
      </c>
      <c r="H26" s="23">
        <f>апрель!H26+май!H26+июнь!H26</f>
        <v>0</v>
      </c>
      <c r="I26" s="23">
        <f>апрель!I26+май!I26+июнь!I26</f>
        <v>1440.367</v>
      </c>
      <c r="J26" s="23">
        <f>апрель!J26+май!J26+июнь!J26</f>
        <v>3740.7020000000002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7751.1597999999994</v>
      </c>
      <c r="G29" s="23">
        <f>G18</f>
        <v>4011.2530000000002</v>
      </c>
      <c r="H29" s="23"/>
      <c r="I29" s="23">
        <f>J19</f>
        <v>3739.9067999999997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-1.1360000000004216</v>
      </c>
      <c r="G33" s="23">
        <f>апрель!G33+май!G33+июнь!G33</f>
        <v>0</v>
      </c>
      <c r="H33" s="23">
        <f>апрель!H33+май!H33+июнь!H33</f>
        <v>0</v>
      </c>
      <c r="I33" s="23">
        <f>апрель!I33+май!I33+июнь!I33</f>
        <v>-0.34080000000012634</v>
      </c>
      <c r="J33" s="23">
        <f>апрель!J33+май!J33+июнь!J33</f>
        <v>-0.79520000000029523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4.2607333333333335</v>
      </c>
      <c r="G37" s="23">
        <f>G40</f>
        <v>3.3617199333333332</v>
      </c>
      <c r="H37" s="23">
        <f t="shared" ref="H37:J37" si="2">H40</f>
        <v>0</v>
      </c>
      <c r="I37" s="23">
        <f t="shared" si="2"/>
        <v>0.89901339999999996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4.2607333333333335</v>
      </c>
      <c r="G40" s="23">
        <f>(апрель!G40+май!G40+июнь!G40)/3</f>
        <v>3.3617199333333332</v>
      </c>
      <c r="H40" s="23">
        <f>(апрель!H40+май!H40+июнь!H40)/3</f>
        <v>0</v>
      </c>
      <c r="I40" s="23">
        <f>(апрель!I40+май!I40+июнь!I40)/3</f>
        <v>0.89901339999999996</v>
      </c>
      <c r="J40" s="23">
        <f>(апрель!J40+май!J40+июнь!J40)/3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6.6328659299999995</v>
      </c>
      <c r="G41" s="23"/>
      <c r="H41" s="23"/>
      <c r="I41" s="23">
        <f>I42</f>
        <v>3.3617199333333332</v>
      </c>
      <c r="J41" s="23">
        <f>J44</f>
        <v>3.2711459966666663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3.3617199333333332</v>
      </c>
      <c r="G42" s="23"/>
      <c r="H42" s="23"/>
      <c r="I42" s="23">
        <f>G40</f>
        <v>3.3617199333333332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3.2711459966666663</v>
      </c>
      <c r="G44" s="23"/>
      <c r="H44" s="23"/>
      <c r="I44" s="23"/>
      <c r="J44" s="23">
        <f>J48+J55</f>
        <v>3.2711459966666663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4.1173999999999999</v>
      </c>
      <c r="G46" s="23">
        <f t="shared" ref="G46:H46" si="3">G48</f>
        <v>0</v>
      </c>
      <c r="H46" s="23">
        <f t="shared" si="3"/>
        <v>0</v>
      </c>
      <c r="I46" s="23">
        <f>I48</f>
        <v>0.94658733666666661</v>
      </c>
      <c r="J46" s="23">
        <f>J48</f>
        <v>3.1708126633333333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4.1173999999999999</v>
      </c>
      <c r="G48" s="23">
        <f>(апрель!G48+май!G48+июнь!G48)/3</f>
        <v>0</v>
      </c>
      <c r="H48" s="23">
        <f>(апрель!H48+май!H48+июнь!H48)/3</f>
        <v>0</v>
      </c>
      <c r="I48" s="23">
        <f>(апрель!I48+май!I48+июнь!I48)/3</f>
        <v>0.94658733666666661</v>
      </c>
      <c r="J48" s="23">
        <f>(апрель!J48+май!J48+июнь!J48)/3</f>
        <v>3.1708126633333333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6.6328659299999995</v>
      </c>
      <c r="G51" s="23">
        <f>I42</f>
        <v>3.3617199333333332</v>
      </c>
      <c r="H51" s="23"/>
      <c r="I51" s="23">
        <f>J44</f>
        <v>3.2711459966666663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0.14333333333333309</v>
      </c>
      <c r="G55" s="23">
        <f>(апрель!G55+май!G55+июнь!G55)/3</f>
        <v>0</v>
      </c>
      <c r="H55" s="23">
        <f>(апрель!H55+май!H55+июнь!H55)/3</f>
        <v>0</v>
      </c>
      <c r="I55" s="23">
        <f>(апрель!I55+май!I55+июнь!I55)/3</f>
        <v>4.2999999999999927E-2</v>
      </c>
      <c r="J55" s="23">
        <f>(апрель!J55+май!J55+июнь!J55)/3</f>
        <v>0.10033333333333316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5181.0690000000004</v>
      </c>
      <c r="G68" s="23">
        <f>апрель!G68+май!G68+июнь!G68</f>
        <v>0</v>
      </c>
      <c r="H68" s="23">
        <f>апрель!H68+май!H68+июнь!H68</f>
        <v>0</v>
      </c>
      <c r="I68" s="23">
        <f>апрель!I68+май!I68+июнь!I68</f>
        <v>1440.367</v>
      </c>
      <c r="J68" s="23">
        <f>апрель!J68+май!J68+июнь!J68</f>
        <v>3740.7020000000002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5181.0690000000004</v>
      </c>
      <c r="G69" s="23">
        <f>апрель!G69+май!G69+июнь!G69</f>
        <v>0</v>
      </c>
      <c r="H69" s="23">
        <f>апрель!H69+май!H69+июнь!H69</f>
        <v>0</v>
      </c>
      <c r="I69" s="23">
        <f>апрель!I69+май!I69+июнь!I69</f>
        <v>1440.367</v>
      </c>
      <c r="J69" s="23">
        <f>апрель!J69+май!J69+июнь!J69</f>
        <v>3740.7020000000002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7139.5130820000004</v>
      </c>
      <c r="G79" s="23">
        <f>апрель!G79+май!G79+июнь!G79</f>
        <v>0</v>
      </c>
      <c r="H79" s="23">
        <f>апрель!H79+май!H79+июнь!H79</f>
        <v>0</v>
      </c>
      <c r="I79" s="23">
        <f>апрель!I79+май!I79+июнь!I79</f>
        <v>1984.8257259999998</v>
      </c>
      <c r="J79" s="23">
        <f>апрель!J79+май!J79+июнь!J79</f>
        <v>5154.6873560000004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4">SUM(G80:J80)</f>
        <v>7139.5130820000004</v>
      </c>
      <c r="G80" s="23">
        <f>апрель!G80+май!G80+июнь!G80</f>
        <v>0</v>
      </c>
      <c r="H80" s="23">
        <f>апрель!H80+май!H80+июнь!H80</f>
        <v>0</v>
      </c>
      <c r="I80" s="23">
        <f>апрель!I80+май!I80+июнь!I80</f>
        <v>1984.8257259999998</v>
      </c>
      <c r="J80" s="23">
        <f>апрель!J80+май!J80+июнь!J80</f>
        <v>5154.6873560000004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74:J86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63:J72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37:J5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132"/>
  <sheetViews>
    <sheetView view="pageBreakPreview" topLeftCell="C7" zoomScaleNormal="100" zoomScaleSheetLayoutView="100" workbookViewId="0">
      <selection activeCell="G18" sqref="G1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40.85546875" style="1" customWidth="1"/>
    <col min="5" max="5" width="6.7109375" style="1" customWidth="1"/>
    <col min="6" max="10" width="15.7109375" style="1" customWidth="1"/>
    <col min="11" max="11" width="73.85546875" style="1" customWidth="1"/>
    <col min="12" max="35" width="11.7109375" style="1" customWidth="1"/>
    <col min="36" max="256" width="9.140625" style="1"/>
    <col min="257" max="258" width="0" style="1" hidden="1" customWidth="1"/>
    <col min="259" max="259" width="4.140625" style="1" customWidth="1"/>
    <col min="260" max="260" width="40.85546875" style="1" customWidth="1"/>
    <col min="261" max="261" width="6.7109375" style="1" customWidth="1"/>
    <col min="262" max="266" width="15.7109375" style="1" customWidth="1"/>
    <col min="267" max="267" width="73.85546875" style="1" customWidth="1"/>
    <col min="268" max="291" width="11.7109375" style="1" customWidth="1"/>
    <col min="292" max="512" width="9.140625" style="1"/>
    <col min="513" max="514" width="0" style="1" hidden="1" customWidth="1"/>
    <col min="515" max="515" width="4.140625" style="1" customWidth="1"/>
    <col min="516" max="516" width="40.85546875" style="1" customWidth="1"/>
    <col min="517" max="517" width="6.7109375" style="1" customWidth="1"/>
    <col min="518" max="522" width="15.7109375" style="1" customWidth="1"/>
    <col min="523" max="523" width="73.85546875" style="1" customWidth="1"/>
    <col min="524" max="547" width="11.7109375" style="1" customWidth="1"/>
    <col min="548" max="768" width="9.140625" style="1"/>
    <col min="769" max="770" width="0" style="1" hidden="1" customWidth="1"/>
    <col min="771" max="771" width="4.140625" style="1" customWidth="1"/>
    <col min="772" max="772" width="40.85546875" style="1" customWidth="1"/>
    <col min="773" max="773" width="6.7109375" style="1" customWidth="1"/>
    <col min="774" max="778" width="15.7109375" style="1" customWidth="1"/>
    <col min="779" max="779" width="73.85546875" style="1" customWidth="1"/>
    <col min="780" max="803" width="11.7109375" style="1" customWidth="1"/>
    <col min="804" max="1024" width="9.140625" style="1"/>
    <col min="1025" max="1026" width="0" style="1" hidden="1" customWidth="1"/>
    <col min="1027" max="1027" width="4.140625" style="1" customWidth="1"/>
    <col min="1028" max="1028" width="40.85546875" style="1" customWidth="1"/>
    <col min="1029" max="1029" width="6.7109375" style="1" customWidth="1"/>
    <col min="1030" max="1034" width="15.7109375" style="1" customWidth="1"/>
    <col min="1035" max="1035" width="73.85546875" style="1" customWidth="1"/>
    <col min="1036" max="1059" width="11.7109375" style="1" customWidth="1"/>
    <col min="1060" max="1280" width="9.140625" style="1"/>
    <col min="1281" max="1282" width="0" style="1" hidden="1" customWidth="1"/>
    <col min="1283" max="1283" width="4.140625" style="1" customWidth="1"/>
    <col min="1284" max="1284" width="40.85546875" style="1" customWidth="1"/>
    <col min="1285" max="1285" width="6.7109375" style="1" customWidth="1"/>
    <col min="1286" max="1290" width="15.7109375" style="1" customWidth="1"/>
    <col min="1291" max="1291" width="73.85546875" style="1" customWidth="1"/>
    <col min="1292" max="1315" width="11.7109375" style="1" customWidth="1"/>
    <col min="1316" max="1536" width="9.140625" style="1"/>
    <col min="1537" max="1538" width="0" style="1" hidden="1" customWidth="1"/>
    <col min="1539" max="1539" width="4.140625" style="1" customWidth="1"/>
    <col min="1540" max="1540" width="40.85546875" style="1" customWidth="1"/>
    <col min="1541" max="1541" width="6.7109375" style="1" customWidth="1"/>
    <col min="1542" max="1546" width="15.7109375" style="1" customWidth="1"/>
    <col min="1547" max="1547" width="73.85546875" style="1" customWidth="1"/>
    <col min="1548" max="1571" width="11.7109375" style="1" customWidth="1"/>
    <col min="1572" max="1792" width="9.140625" style="1"/>
    <col min="1793" max="1794" width="0" style="1" hidden="1" customWidth="1"/>
    <col min="1795" max="1795" width="4.140625" style="1" customWidth="1"/>
    <col min="1796" max="1796" width="40.85546875" style="1" customWidth="1"/>
    <col min="1797" max="1797" width="6.7109375" style="1" customWidth="1"/>
    <col min="1798" max="1802" width="15.7109375" style="1" customWidth="1"/>
    <col min="1803" max="1803" width="73.85546875" style="1" customWidth="1"/>
    <col min="1804" max="1827" width="11.7109375" style="1" customWidth="1"/>
    <col min="1828" max="2048" width="9.140625" style="1"/>
    <col min="2049" max="2050" width="0" style="1" hidden="1" customWidth="1"/>
    <col min="2051" max="2051" width="4.140625" style="1" customWidth="1"/>
    <col min="2052" max="2052" width="40.85546875" style="1" customWidth="1"/>
    <col min="2053" max="2053" width="6.7109375" style="1" customWidth="1"/>
    <col min="2054" max="2058" width="15.7109375" style="1" customWidth="1"/>
    <col min="2059" max="2059" width="73.85546875" style="1" customWidth="1"/>
    <col min="2060" max="2083" width="11.7109375" style="1" customWidth="1"/>
    <col min="2084" max="2304" width="9.140625" style="1"/>
    <col min="2305" max="2306" width="0" style="1" hidden="1" customWidth="1"/>
    <col min="2307" max="2307" width="4.140625" style="1" customWidth="1"/>
    <col min="2308" max="2308" width="40.85546875" style="1" customWidth="1"/>
    <col min="2309" max="2309" width="6.7109375" style="1" customWidth="1"/>
    <col min="2310" max="2314" width="15.7109375" style="1" customWidth="1"/>
    <col min="2315" max="2315" width="73.85546875" style="1" customWidth="1"/>
    <col min="2316" max="2339" width="11.7109375" style="1" customWidth="1"/>
    <col min="2340" max="2560" width="9.140625" style="1"/>
    <col min="2561" max="2562" width="0" style="1" hidden="1" customWidth="1"/>
    <col min="2563" max="2563" width="4.140625" style="1" customWidth="1"/>
    <col min="2564" max="2564" width="40.85546875" style="1" customWidth="1"/>
    <col min="2565" max="2565" width="6.7109375" style="1" customWidth="1"/>
    <col min="2566" max="2570" width="15.7109375" style="1" customWidth="1"/>
    <col min="2571" max="2571" width="73.85546875" style="1" customWidth="1"/>
    <col min="2572" max="2595" width="11.7109375" style="1" customWidth="1"/>
    <col min="2596" max="2816" width="9.140625" style="1"/>
    <col min="2817" max="2818" width="0" style="1" hidden="1" customWidth="1"/>
    <col min="2819" max="2819" width="4.140625" style="1" customWidth="1"/>
    <col min="2820" max="2820" width="40.85546875" style="1" customWidth="1"/>
    <col min="2821" max="2821" width="6.7109375" style="1" customWidth="1"/>
    <col min="2822" max="2826" width="15.7109375" style="1" customWidth="1"/>
    <col min="2827" max="2827" width="73.85546875" style="1" customWidth="1"/>
    <col min="2828" max="2851" width="11.7109375" style="1" customWidth="1"/>
    <col min="2852" max="3072" width="9.140625" style="1"/>
    <col min="3073" max="3074" width="0" style="1" hidden="1" customWidth="1"/>
    <col min="3075" max="3075" width="4.140625" style="1" customWidth="1"/>
    <col min="3076" max="3076" width="40.85546875" style="1" customWidth="1"/>
    <col min="3077" max="3077" width="6.7109375" style="1" customWidth="1"/>
    <col min="3078" max="3082" width="15.7109375" style="1" customWidth="1"/>
    <col min="3083" max="3083" width="73.85546875" style="1" customWidth="1"/>
    <col min="3084" max="3107" width="11.7109375" style="1" customWidth="1"/>
    <col min="3108" max="3328" width="9.140625" style="1"/>
    <col min="3329" max="3330" width="0" style="1" hidden="1" customWidth="1"/>
    <col min="3331" max="3331" width="4.140625" style="1" customWidth="1"/>
    <col min="3332" max="3332" width="40.85546875" style="1" customWidth="1"/>
    <col min="3333" max="3333" width="6.7109375" style="1" customWidth="1"/>
    <col min="3334" max="3338" width="15.7109375" style="1" customWidth="1"/>
    <col min="3339" max="3339" width="73.85546875" style="1" customWidth="1"/>
    <col min="3340" max="3363" width="11.7109375" style="1" customWidth="1"/>
    <col min="3364" max="3584" width="9.140625" style="1"/>
    <col min="3585" max="3586" width="0" style="1" hidden="1" customWidth="1"/>
    <col min="3587" max="3587" width="4.140625" style="1" customWidth="1"/>
    <col min="3588" max="3588" width="40.85546875" style="1" customWidth="1"/>
    <col min="3589" max="3589" width="6.7109375" style="1" customWidth="1"/>
    <col min="3590" max="3594" width="15.7109375" style="1" customWidth="1"/>
    <col min="3595" max="3595" width="73.85546875" style="1" customWidth="1"/>
    <col min="3596" max="3619" width="11.7109375" style="1" customWidth="1"/>
    <col min="3620" max="3840" width="9.140625" style="1"/>
    <col min="3841" max="3842" width="0" style="1" hidden="1" customWidth="1"/>
    <col min="3843" max="3843" width="4.140625" style="1" customWidth="1"/>
    <col min="3844" max="3844" width="40.85546875" style="1" customWidth="1"/>
    <col min="3845" max="3845" width="6.7109375" style="1" customWidth="1"/>
    <col min="3846" max="3850" width="15.7109375" style="1" customWidth="1"/>
    <col min="3851" max="3851" width="73.85546875" style="1" customWidth="1"/>
    <col min="3852" max="3875" width="11.7109375" style="1" customWidth="1"/>
    <col min="3876" max="4096" width="9.140625" style="1"/>
    <col min="4097" max="4098" width="0" style="1" hidden="1" customWidth="1"/>
    <col min="4099" max="4099" width="4.140625" style="1" customWidth="1"/>
    <col min="4100" max="4100" width="40.85546875" style="1" customWidth="1"/>
    <col min="4101" max="4101" width="6.7109375" style="1" customWidth="1"/>
    <col min="4102" max="4106" width="15.7109375" style="1" customWidth="1"/>
    <col min="4107" max="4107" width="73.85546875" style="1" customWidth="1"/>
    <col min="4108" max="4131" width="11.7109375" style="1" customWidth="1"/>
    <col min="4132" max="4352" width="9.140625" style="1"/>
    <col min="4353" max="4354" width="0" style="1" hidden="1" customWidth="1"/>
    <col min="4355" max="4355" width="4.140625" style="1" customWidth="1"/>
    <col min="4356" max="4356" width="40.85546875" style="1" customWidth="1"/>
    <col min="4357" max="4357" width="6.7109375" style="1" customWidth="1"/>
    <col min="4358" max="4362" width="15.7109375" style="1" customWidth="1"/>
    <col min="4363" max="4363" width="73.85546875" style="1" customWidth="1"/>
    <col min="4364" max="4387" width="11.7109375" style="1" customWidth="1"/>
    <col min="4388" max="4608" width="9.140625" style="1"/>
    <col min="4609" max="4610" width="0" style="1" hidden="1" customWidth="1"/>
    <col min="4611" max="4611" width="4.140625" style="1" customWidth="1"/>
    <col min="4612" max="4612" width="40.85546875" style="1" customWidth="1"/>
    <col min="4613" max="4613" width="6.7109375" style="1" customWidth="1"/>
    <col min="4614" max="4618" width="15.7109375" style="1" customWidth="1"/>
    <col min="4619" max="4619" width="73.85546875" style="1" customWidth="1"/>
    <col min="4620" max="4643" width="11.7109375" style="1" customWidth="1"/>
    <col min="4644" max="4864" width="9.140625" style="1"/>
    <col min="4865" max="4866" width="0" style="1" hidden="1" customWidth="1"/>
    <col min="4867" max="4867" width="4.140625" style="1" customWidth="1"/>
    <col min="4868" max="4868" width="40.85546875" style="1" customWidth="1"/>
    <col min="4869" max="4869" width="6.7109375" style="1" customWidth="1"/>
    <col min="4870" max="4874" width="15.7109375" style="1" customWidth="1"/>
    <col min="4875" max="4875" width="73.85546875" style="1" customWidth="1"/>
    <col min="4876" max="4899" width="11.7109375" style="1" customWidth="1"/>
    <col min="4900" max="5120" width="9.140625" style="1"/>
    <col min="5121" max="5122" width="0" style="1" hidden="1" customWidth="1"/>
    <col min="5123" max="5123" width="4.140625" style="1" customWidth="1"/>
    <col min="5124" max="5124" width="40.85546875" style="1" customWidth="1"/>
    <col min="5125" max="5125" width="6.7109375" style="1" customWidth="1"/>
    <col min="5126" max="5130" width="15.7109375" style="1" customWidth="1"/>
    <col min="5131" max="5131" width="73.85546875" style="1" customWidth="1"/>
    <col min="5132" max="5155" width="11.7109375" style="1" customWidth="1"/>
    <col min="5156" max="5376" width="9.140625" style="1"/>
    <col min="5377" max="5378" width="0" style="1" hidden="1" customWidth="1"/>
    <col min="5379" max="5379" width="4.140625" style="1" customWidth="1"/>
    <col min="5380" max="5380" width="40.85546875" style="1" customWidth="1"/>
    <col min="5381" max="5381" width="6.7109375" style="1" customWidth="1"/>
    <col min="5382" max="5386" width="15.7109375" style="1" customWidth="1"/>
    <col min="5387" max="5387" width="73.85546875" style="1" customWidth="1"/>
    <col min="5388" max="5411" width="11.7109375" style="1" customWidth="1"/>
    <col min="5412" max="5632" width="9.140625" style="1"/>
    <col min="5633" max="5634" width="0" style="1" hidden="1" customWidth="1"/>
    <col min="5635" max="5635" width="4.140625" style="1" customWidth="1"/>
    <col min="5636" max="5636" width="40.85546875" style="1" customWidth="1"/>
    <col min="5637" max="5637" width="6.7109375" style="1" customWidth="1"/>
    <col min="5638" max="5642" width="15.7109375" style="1" customWidth="1"/>
    <col min="5643" max="5643" width="73.85546875" style="1" customWidth="1"/>
    <col min="5644" max="5667" width="11.7109375" style="1" customWidth="1"/>
    <col min="5668" max="5888" width="9.140625" style="1"/>
    <col min="5889" max="5890" width="0" style="1" hidden="1" customWidth="1"/>
    <col min="5891" max="5891" width="4.140625" style="1" customWidth="1"/>
    <col min="5892" max="5892" width="40.85546875" style="1" customWidth="1"/>
    <col min="5893" max="5893" width="6.7109375" style="1" customWidth="1"/>
    <col min="5894" max="5898" width="15.7109375" style="1" customWidth="1"/>
    <col min="5899" max="5899" width="73.85546875" style="1" customWidth="1"/>
    <col min="5900" max="5923" width="11.7109375" style="1" customWidth="1"/>
    <col min="5924" max="6144" width="9.140625" style="1"/>
    <col min="6145" max="6146" width="0" style="1" hidden="1" customWidth="1"/>
    <col min="6147" max="6147" width="4.140625" style="1" customWidth="1"/>
    <col min="6148" max="6148" width="40.85546875" style="1" customWidth="1"/>
    <col min="6149" max="6149" width="6.7109375" style="1" customWidth="1"/>
    <col min="6150" max="6154" width="15.7109375" style="1" customWidth="1"/>
    <col min="6155" max="6155" width="73.85546875" style="1" customWidth="1"/>
    <col min="6156" max="6179" width="11.7109375" style="1" customWidth="1"/>
    <col min="6180" max="6400" width="9.140625" style="1"/>
    <col min="6401" max="6402" width="0" style="1" hidden="1" customWidth="1"/>
    <col min="6403" max="6403" width="4.140625" style="1" customWidth="1"/>
    <col min="6404" max="6404" width="40.85546875" style="1" customWidth="1"/>
    <col min="6405" max="6405" width="6.7109375" style="1" customWidth="1"/>
    <col min="6406" max="6410" width="15.7109375" style="1" customWidth="1"/>
    <col min="6411" max="6411" width="73.85546875" style="1" customWidth="1"/>
    <col min="6412" max="6435" width="11.7109375" style="1" customWidth="1"/>
    <col min="6436" max="6656" width="9.140625" style="1"/>
    <col min="6657" max="6658" width="0" style="1" hidden="1" customWidth="1"/>
    <col min="6659" max="6659" width="4.140625" style="1" customWidth="1"/>
    <col min="6660" max="6660" width="40.85546875" style="1" customWidth="1"/>
    <col min="6661" max="6661" width="6.7109375" style="1" customWidth="1"/>
    <col min="6662" max="6666" width="15.7109375" style="1" customWidth="1"/>
    <col min="6667" max="6667" width="73.85546875" style="1" customWidth="1"/>
    <col min="6668" max="6691" width="11.7109375" style="1" customWidth="1"/>
    <col min="6692" max="6912" width="9.140625" style="1"/>
    <col min="6913" max="6914" width="0" style="1" hidden="1" customWidth="1"/>
    <col min="6915" max="6915" width="4.140625" style="1" customWidth="1"/>
    <col min="6916" max="6916" width="40.85546875" style="1" customWidth="1"/>
    <col min="6917" max="6917" width="6.7109375" style="1" customWidth="1"/>
    <col min="6918" max="6922" width="15.7109375" style="1" customWidth="1"/>
    <col min="6923" max="6923" width="73.85546875" style="1" customWidth="1"/>
    <col min="6924" max="6947" width="11.7109375" style="1" customWidth="1"/>
    <col min="6948" max="7168" width="9.140625" style="1"/>
    <col min="7169" max="7170" width="0" style="1" hidden="1" customWidth="1"/>
    <col min="7171" max="7171" width="4.140625" style="1" customWidth="1"/>
    <col min="7172" max="7172" width="40.85546875" style="1" customWidth="1"/>
    <col min="7173" max="7173" width="6.7109375" style="1" customWidth="1"/>
    <col min="7174" max="7178" width="15.7109375" style="1" customWidth="1"/>
    <col min="7179" max="7179" width="73.85546875" style="1" customWidth="1"/>
    <col min="7180" max="7203" width="11.7109375" style="1" customWidth="1"/>
    <col min="7204" max="7424" width="9.140625" style="1"/>
    <col min="7425" max="7426" width="0" style="1" hidden="1" customWidth="1"/>
    <col min="7427" max="7427" width="4.140625" style="1" customWidth="1"/>
    <col min="7428" max="7428" width="40.85546875" style="1" customWidth="1"/>
    <col min="7429" max="7429" width="6.7109375" style="1" customWidth="1"/>
    <col min="7430" max="7434" width="15.7109375" style="1" customWidth="1"/>
    <col min="7435" max="7435" width="73.85546875" style="1" customWidth="1"/>
    <col min="7436" max="7459" width="11.7109375" style="1" customWidth="1"/>
    <col min="7460" max="7680" width="9.140625" style="1"/>
    <col min="7681" max="7682" width="0" style="1" hidden="1" customWidth="1"/>
    <col min="7683" max="7683" width="4.140625" style="1" customWidth="1"/>
    <col min="7684" max="7684" width="40.85546875" style="1" customWidth="1"/>
    <col min="7685" max="7685" width="6.7109375" style="1" customWidth="1"/>
    <col min="7686" max="7690" width="15.7109375" style="1" customWidth="1"/>
    <col min="7691" max="7691" width="73.85546875" style="1" customWidth="1"/>
    <col min="7692" max="7715" width="11.7109375" style="1" customWidth="1"/>
    <col min="7716" max="7936" width="9.140625" style="1"/>
    <col min="7937" max="7938" width="0" style="1" hidden="1" customWidth="1"/>
    <col min="7939" max="7939" width="4.140625" style="1" customWidth="1"/>
    <col min="7940" max="7940" width="40.85546875" style="1" customWidth="1"/>
    <col min="7941" max="7941" width="6.7109375" style="1" customWidth="1"/>
    <col min="7942" max="7946" width="15.7109375" style="1" customWidth="1"/>
    <col min="7947" max="7947" width="73.85546875" style="1" customWidth="1"/>
    <col min="7948" max="7971" width="11.7109375" style="1" customWidth="1"/>
    <col min="7972" max="8192" width="9.140625" style="1"/>
    <col min="8193" max="8194" width="0" style="1" hidden="1" customWidth="1"/>
    <col min="8195" max="8195" width="4.140625" style="1" customWidth="1"/>
    <col min="8196" max="8196" width="40.85546875" style="1" customWidth="1"/>
    <col min="8197" max="8197" width="6.7109375" style="1" customWidth="1"/>
    <col min="8198" max="8202" width="15.7109375" style="1" customWidth="1"/>
    <col min="8203" max="8203" width="73.85546875" style="1" customWidth="1"/>
    <col min="8204" max="8227" width="11.7109375" style="1" customWidth="1"/>
    <col min="8228" max="8448" width="9.140625" style="1"/>
    <col min="8449" max="8450" width="0" style="1" hidden="1" customWidth="1"/>
    <col min="8451" max="8451" width="4.140625" style="1" customWidth="1"/>
    <col min="8452" max="8452" width="40.85546875" style="1" customWidth="1"/>
    <col min="8453" max="8453" width="6.7109375" style="1" customWidth="1"/>
    <col min="8454" max="8458" width="15.7109375" style="1" customWidth="1"/>
    <col min="8459" max="8459" width="73.85546875" style="1" customWidth="1"/>
    <col min="8460" max="8483" width="11.7109375" style="1" customWidth="1"/>
    <col min="8484" max="8704" width="9.140625" style="1"/>
    <col min="8705" max="8706" width="0" style="1" hidden="1" customWidth="1"/>
    <col min="8707" max="8707" width="4.140625" style="1" customWidth="1"/>
    <col min="8708" max="8708" width="40.85546875" style="1" customWidth="1"/>
    <col min="8709" max="8709" width="6.7109375" style="1" customWidth="1"/>
    <col min="8710" max="8714" width="15.7109375" style="1" customWidth="1"/>
    <col min="8715" max="8715" width="73.85546875" style="1" customWidth="1"/>
    <col min="8716" max="8739" width="11.7109375" style="1" customWidth="1"/>
    <col min="8740" max="8960" width="9.140625" style="1"/>
    <col min="8961" max="8962" width="0" style="1" hidden="1" customWidth="1"/>
    <col min="8963" max="8963" width="4.140625" style="1" customWidth="1"/>
    <col min="8964" max="8964" width="40.85546875" style="1" customWidth="1"/>
    <col min="8965" max="8965" width="6.7109375" style="1" customWidth="1"/>
    <col min="8966" max="8970" width="15.7109375" style="1" customWidth="1"/>
    <col min="8971" max="8971" width="73.85546875" style="1" customWidth="1"/>
    <col min="8972" max="8995" width="11.7109375" style="1" customWidth="1"/>
    <col min="8996" max="9216" width="9.140625" style="1"/>
    <col min="9217" max="9218" width="0" style="1" hidden="1" customWidth="1"/>
    <col min="9219" max="9219" width="4.140625" style="1" customWidth="1"/>
    <col min="9220" max="9220" width="40.85546875" style="1" customWidth="1"/>
    <col min="9221" max="9221" width="6.7109375" style="1" customWidth="1"/>
    <col min="9222" max="9226" width="15.7109375" style="1" customWidth="1"/>
    <col min="9227" max="9227" width="73.85546875" style="1" customWidth="1"/>
    <col min="9228" max="9251" width="11.7109375" style="1" customWidth="1"/>
    <col min="9252" max="9472" width="9.140625" style="1"/>
    <col min="9473" max="9474" width="0" style="1" hidden="1" customWidth="1"/>
    <col min="9475" max="9475" width="4.140625" style="1" customWidth="1"/>
    <col min="9476" max="9476" width="40.85546875" style="1" customWidth="1"/>
    <col min="9477" max="9477" width="6.7109375" style="1" customWidth="1"/>
    <col min="9478" max="9482" width="15.7109375" style="1" customWidth="1"/>
    <col min="9483" max="9483" width="73.85546875" style="1" customWidth="1"/>
    <col min="9484" max="9507" width="11.7109375" style="1" customWidth="1"/>
    <col min="9508" max="9728" width="9.140625" style="1"/>
    <col min="9729" max="9730" width="0" style="1" hidden="1" customWidth="1"/>
    <col min="9731" max="9731" width="4.140625" style="1" customWidth="1"/>
    <col min="9732" max="9732" width="40.85546875" style="1" customWidth="1"/>
    <col min="9733" max="9733" width="6.7109375" style="1" customWidth="1"/>
    <col min="9734" max="9738" width="15.7109375" style="1" customWidth="1"/>
    <col min="9739" max="9739" width="73.85546875" style="1" customWidth="1"/>
    <col min="9740" max="9763" width="11.7109375" style="1" customWidth="1"/>
    <col min="9764" max="9984" width="9.140625" style="1"/>
    <col min="9985" max="9986" width="0" style="1" hidden="1" customWidth="1"/>
    <col min="9987" max="9987" width="4.140625" style="1" customWidth="1"/>
    <col min="9988" max="9988" width="40.85546875" style="1" customWidth="1"/>
    <col min="9989" max="9989" width="6.7109375" style="1" customWidth="1"/>
    <col min="9990" max="9994" width="15.7109375" style="1" customWidth="1"/>
    <col min="9995" max="9995" width="73.85546875" style="1" customWidth="1"/>
    <col min="9996" max="10019" width="11.7109375" style="1" customWidth="1"/>
    <col min="10020" max="10240" width="9.140625" style="1"/>
    <col min="10241" max="10242" width="0" style="1" hidden="1" customWidth="1"/>
    <col min="10243" max="10243" width="4.140625" style="1" customWidth="1"/>
    <col min="10244" max="10244" width="40.85546875" style="1" customWidth="1"/>
    <col min="10245" max="10245" width="6.7109375" style="1" customWidth="1"/>
    <col min="10246" max="10250" width="15.7109375" style="1" customWidth="1"/>
    <col min="10251" max="10251" width="73.85546875" style="1" customWidth="1"/>
    <col min="10252" max="10275" width="11.7109375" style="1" customWidth="1"/>
    <col min="10276" max="10496" width="9.140625" style="1"/>
    <col min="10497" max="10498" width="0" style="1" hidden="1" customWidth="1"/>
    <col min="10499" max="10499" width="4.140625" style="1" customWidth="1"/>
    <col min="10500" max="10500" width="40.85546875" style="1" customWidth="1"/>
    <col min="10501" max="10501" width="6.7109375" style="1" customWidth="1"/>
    <col min="10502" max="10506" width="15.7109375" style="1" customWidth="1"/>
    <col min="10507" max="10507" width="73.85546875" style="1" customWidth="1"/>
    <col min="10508" max="10531" width="11.7109375" style="1" customWidth="1"/>
    <col min="10532" max="10752" width="9.140625" style="1"/>
    <col min="10753" max="10754" width="0" style="1" hidden="1" customWidth="1"/>
    <col min="10755" max="10755" width="4.140625" style="1" customWidth="1"/>
    <col min="10756" max="10756" width="40.85546875" style="1" customWidth="1"/>
    <col min="10757" max="10757" width="6.7109375" style="1" customWidth="1"/>
    <col min="10758" max="10762" width="15.7109375" style="1" customWidth="1"/>
    <col min="10763" max="10763" width="73.85546875" style="1" customWidth="1"/>
    <col min="10764" max="10787" width="11.7109375" style="1" customWidth="1"/>
    <col min="10788" max="11008" width="9.140625" style="1"/>
    <col min="11009" max="11010" width="0" style="1" hidden="1" customWidth="1"/>
    <col min="11011" max="11011" width="4.140625" style="1" customWidth="1"/>
    <col min="11012" max="11012" width="40.85546875" style="1" customWidth="1"/>
    <col min="11013" max="11013" width="6.7109375" style="1" customWidth="1"/>
    <col min="11014" max="11018" width="15.7109375" style="1" customWidth="1"/>
    <col min="11019" max="11019" width="73.85546875" style="1" customWidth="1"/>
    <col min="11020" max="11043" width="11.7109375" style="1" customWidth="1"/>
    <col min="11044" max="11264" width="9.140625" style="1"/>
    <col min="11265" max="11266" width="0" style="1" hidden="1" customWidth="1"/>
    <col min="11267" max="11267" width="4.140625" style="1" customWidth="1"/>
    <col min="11268" max="11268" width="40.85546875" style="1" customWidth="1"/>
    <col min="11269" max="11269" width="6.7109375" style="1" customWidth="1"/>
    <col min="11270" max="11274" width="15.7109375" style="1" customWidth="1"/>
    <col min="11275" max="11275" width="73.85546875" style="1" customWidth="1"/>
    <col min="11276" max="11299" width="11.7109375" style="1" customWidth="1"/>
    <col min="11300" max="11520" width="9.140625" style="1"/>
    <col min="11521" max="11522" width="0" style="1" hidden="1" customWidth="1"/>
    <col min="11523" max="11523" width="4.140625" style="1" customWidth="1"/>
    <col min="11524" max="11524" width="40.85546875" style="1" customWidth="1"/>
    <col min="11525" max="11525" width="6.7109375" style="1" customWidth="1"/>
    <col min="11526" max="11530" width="15.7109375" style="1" customWidth="1"/>
    <col min="11531" max="11531" width="73.85546875" style="1" customWidth="1"/>
    <col min="11532" max="11555" width="11.7109375" style="1" customWidth="1"/>
    <col min="11556" max="11776" width="9.140625" style="1"/>
    <col min="11777" max="11778" width="0" style="1" hidden="1" customWidth="1"/>
    <col min="11779" max="11779" width="4.140625" style="1" customWidth="1"/>
    <col min="11780" max="11780" width="40.85546875" style="1" customWidth="1"/>
    <col min="11781" max="11781" width="6.7109375" style="1" customWidth="1"/>
    <col min="11782" max="11786" width="15.7109375" style="1" customWidth="1"/>
    <col min="11787" max="11787" width="73.85546875" style="1" customWidth="1"/>
    <col min="11788" max="11811" width="11.7109375" style="1" customWidth="1"/>
    <col min="11812" max="12032" width="9.140625" style="1"/>
    <col min="12033" max="12034" width="0" style="1" hidden="1" customWidth="1"/>
    <col min="12035" max="12035" width="4.140625" style="1" customWidth="1"/>
    <col min="12036" max="12036" width="40.85546875" style="1" customWidth="1"/>
    <col min="12037" max="12037" width="6.7109375" style="1" customWidth="1"/>
    <col min="12038" max="12042" width="15.7109375" style="1" customWidth="1"/>
    <col min="12043" max="12043" width="73.85546875" style="1" customWidth="1"/>
    <col min="12044" max="12067" width="11.7109375" style="1" customWidth="1"/>
    <col min="12068" max="12288" width="9.140625" style="1"/>
    <col min="12289" max="12290" width="0" style="1" hidden="1" customWidth="1"/>
    <col min="12291" max="12291" width="4.140625" style="1" customWidth="1"/>
    <col min="12292" max="12292" width="40.85546875" style="1" customWidth="1"/>
    <col min="12293" max="12293" width="6.7109375" style="1" customWidth="1"/>
    <col min="12294" max="12298" width="15.7109375" style="1" customWidth="1"/>
    <col min="12299" max="12299" width="73.85546875" style="1" customWidth="1"/>
    <col min="12300" max="12323" width="11.7109375" style="1" customWidth="1"/>
    <col min="12324" max="12544" width="9.140625" style="1"/>
    <col min="12545" max="12546" width="0" style="1" hidden="1" customWidth="1"/>
    <col min="12547" max="12547" width="4.140625" style="1" customWidth="1"/>
    <col min="12548" max="12548" width="40.85546875" style="1" customWidth="1"/>
    <col min="12549" max="12549" width="6.7109375" style="1" customWidth="1"/>
    <col min="12550" max="12554" width="15.7109375" style="1" customWidth="1"/>
    <col min="12555" max="12555" width="73.85546875" style="1" customWidth="1"/>
    <col min="12556" max="12579" width="11.7109375" style="1" customWidth="1"/>
    <col min="12580" max="12800" width="9.140625" style="1"/>
    <col min="12801" max="12802" width="0" style="1" hidden="1" customWidth="1"/>
    <col min="12803" max="12803" width="4.140625" style="1" customWidth="1"/>
    <col min="12804" max="12804" width="40.85546875" style="1" customWidth="1"/>
    <col min="12805" max="12805" width="6.7109375" style="1" customWidth="1"/>
    <col min="12806" max="12810" width="15.7109375" style="1" customWidth="1"/>
    <col min="12811" max="12811" width="73.85546875" style="1" customWidth="1"/>
    <col min="12812" max="12835" width="11.7109375" style="1" customWidth="1"/>
    <col min="12836" max="13056" width="9.140625" style="1"/>
    <col min="13057" max="13058" width="0" style="1" hidden="1" customWidth="1"/>
    <col min="13059" max="13059" width="4.140625" style="1" customWidth="1"/>
    <col min="13060" max="13060" width="40.85546875" style="1" customWidth="1"/>
    <col min="13061" max="13061" width="6.7109375" style="1" customWidth="1"/>
    <col min="13062" max="13066" width="15.7109375" style="1" customWidth="1"/>
    <col min="13067" max="13067" width="73.85546875" style="1" customWidth="1"/>
    <col min="13068" max="13091" width="11.7109375" style="1" customWidth="1"/>
    <col min="13092" max="13312" width="9.140625" style="1"/>
    <col min="13313" max="13314" width="0" style="1" hidden="1" customWidth="1"/>
    <col min="13315" max="13315" width="4.140625" style="1" customWidth="1"/>
    <col min="13316" max="13316" width="40.85546875" style="1" customWidth="1"/>
    <col min="13317" max="13317" width="6.7109375" style="1" customWidth="1"/>
    <col min="13318" max="13322" width="15.7109375" style="1" customWidth="1"/>
    <col min="13323" max="13323" width="73.85546875" style="1" customWidth="1"/>
    <col min="13324" max="13347" width="11.7109375" style="1" customWidth="1"/>
    <col min="13348" max="13568" width="9.140625" style="1"/>
    <col min="13569" max="13570" width="0" style="1" hidden="1" customWidth="1"/>
    <col min="13571" max="13571" width="4.140625" style="1" customWidth="1"/>
    <col min="13572" max="13572" width="40.85546875" style="1" customWidth="1"/>
    <col min="13573" max="13573" width="6.7109375" style="1" customWidth="1"/>
    <col min="13574" max="13578" width="15.7109375" style="1" customWidth="1"/>
    <col min="13579" max="13579" width="73.85546875" style="1" customWidth="1"/>
    <col min="13580" max="13603" width="11.7109375" style="1" customWidth="1"/>
    <col min="13604" max="13824" width="9.140625" style="1"/>
    <col min="13825" max="13826" width="0" style="1" hidden="1" customWidth="1"/>
    <col min="13827" max="13827" width="4.140625" style="1" customWidth="1"/>
    <col min="13828" max="13828" width="40.85546875" style="1" customWidth="1"/>
    <col min="13829" max="13829" width="6.7109375" style="1" customWidth="1"/>
    <col min="13830" max="13834" width="15.7109375" style="1" customWidth="1"/>
    <col min="13835" max="13835" width="73.85546875" style="1" customWidth="1"/>
    <col min="13836" max="13859" width="11.7109375" style="1" customWidth="1"/>
    <col min="13860" max="14080" width="9.140625" style="1"/>
    <col min="14081" max="14082" width="0" style="1" hidden="1" customWidth="1"/>
    <col min="14083" max="14083" width="4.140625" style="1" customWidth="1"/>
    <col min="14084" max="14084" width="40.85546875" style="1" customWidth="1"/>
    <col min="14085" max="14085" width="6.7109375" style="1" customWidth="1"/>
    <col min="14086" max="14090" width="15.7109375" style="1" customWidth="1"/>
    <col min="14091" max="14091" width="73.85546875" style="1" customWidth="1"/>
    <col min="14092" max="14115" width="11.7109375" style="1" customWidth="1"/>
    <col min="14116" max="14336" width="9.140625" style="1"/>
    <col min="14337" max="14338" width="0" style="1" hidden="1" customWidth="1"/>
    <col min="14339" max="14339" width="4.140625" style="1" customWidth="1"/>
    <col min="14340" max="14340" width="40.85546875" style="1" customWidth="1"/>
    <col min="14341" max="14341" width="6.7109375" style="1" customWidth="1"/>
    <col min="14342" max="14346" width="15.7109375" style="1" customWidth="1"/>
    <col min="14347" max="14347" width="73.85546875" style="1" customWidth="1"/>
    <col min="14348" max="14371" width="11.7109375" style="1" customWidth="1"/>
    <col min="14372" max="14592" width="9.140625" style="1"/>
    <col min="14593" max="14594" width="0" style="1" hidden="1" customWidth="1"/>
    <col min="14595" max="14595" width="4.140625" style="1" customWidth="1"/>
    <col min="14596" max="14596" width="40.85546875" style="1" customWidth="1"/>
    <col min="14597" max="14597" width="6.7109375" style="1" customWidth="1"/>
    <col min="14598" max="14602" width="15.7109375" style="1" customWidth="1"/>
    <col min="14603" max="14603" width="73.85546875" style="1" customWidth="1"/>
    <col min="14604" max="14627" width="11.7109375" style="1" customWidth="1"/>
    <col min="14628" max="14848" width="9.140625" style="1"/>
    <col min="14849" max="14850" width="0" style="1" hidden="1" customWidth="1"/>
    <col min="14851" max="14851" width="4.140625" style="1" customWidth="1"/>
    <col min="14852" max="14852" width="40.85546875" style="1" customWidth="1"/>
    <col min="14853" max="14853" width="6.7109375" style="1" customWidth="1"/>
    <col min="14854" max="14858" width="15.7109375" style="1" customWidth="1"/>
    <col min="14859" max="14859" width="73.85546875" style="1" customWidth="1"/>
    <col min="14860" max="14883" width="11.7109375" style="1" customWidth="1"/>
    <col min="14884" max="15104" width="9.140625" style="1"/>
    <col min="15105" max="15106" width="0" style="1" hidden="1" customWidth="1"/>
    <col min="15107" max="15107" width="4.140625" style="1" customWidth="1"/>
    <col min="15108" max="15108" width="40.85546875" style="1" customWidth="1"/>
    <col min="15109" max="15109" width="6.7109375" style="1" customWidth="1"/>
    <col min="15110" max="15114" width="15.7109375" style="1" customWidth="1"/>
    <col min="15115" max="15115" width="73.85546875" style="1" customWidth="1"/>
    <col min="15116" max="15139" width="11.7109375" style="1" customWidth="1"/>
    <col min="15140" max="15360" width="9.140625" style="1"/>
    <col min="15361" max="15362" width="0" style="1" hidden="1" customWidth="1"/>
    <col min="15363" max="15363" width="4.140625" style="1" customWidth="1"/>
    <col min="15364" max="15364" width="40.85546875" style="1" customWidth="1"/>
    <col min="15365" max="15365" width="6.7109375" style="1" customWidth="1"/>
    <col min="15366" max="15370" width="15.7109375" style="1" customWidth="1"/>
    <col min="15371" max="15371" width="73.85546875" style="1" customWidth="1"/>
    <col min="15372" max="15395" width="11.7109375" style="1" customWidth="1"/>
    <col min="15396" max="15616" width="9.140625" style="1"/>
    <col min="15617" max="15618" width="0" style="1" hidden="1" customWidth="1"/>
    <col min="15619" max="15619" width="4.140625" style="1" customWidth="1"/>
    <col min="15620" max="15620" width="40.85546875" style="1" customWidth="1"/>
    <col min="15621" max="15621" width="6.7109375" style="1" customWidth="1"/>
    <col min="15622" max="15626" width="15.7109375" style="1" customWidth="1"/>
    <col min="15627" max="15627" width="73.85546875" style="1" customWidth="1"/>
    <col min="15628" max="15651" width="11.7109375" style="1" customWidth="1"/>
    <col min="15652" max="15872" width="9.140625" style="1"/>
    <col min="15873" max="15874" width="0" style="1" hidden="1" customWidth="1"/>
    <col min="15875" max="15875" width="4.140625" style="1" customWidth="1"/>
    <col min="15876" max="15876" width="40.85546875" style="1" customWidth="1"/>
    <col min="15877" max="15877" width="6.7109375" style="1" customWidth="1"/>
    <col min="15878" max="15882" width="15.7109375" style="1" customWidth="1"/>
    <col min="15883" max="15883" width="73.85546875" style="1" customWidth="1"/>
    <col min="15884" max="15907" width="11.7109375" style="1" customWidth="1"/>
    <col min="15908" max="16128" width="9.140625" style="1"/>
    <col min="16129" max="16130" width="0" style="1" hidden="1" customWidth="1"/>
    <col min="16131" max="16131" width="4.140625" style="1" customWidth="1"/>
    <col min="16132" max="16132" width="40.85546875" style="1" customWidth="1"/>
    <col min="16133" max="16133" width="6.7109375" style="1" customWidth="1"/>
    <col min="16134" max="16138" width="15.7109375" style="1" customWidth="1"/>
    <col min="16139" max="16139" width="73.85546875" style="1" customWidth="1"/>
    <col min="16140" max="16163" width="11.7109375" style="1" customWidth="1"/>
    <col min="16164" max="16384" width="9.140625" style="1"/>
  </cols>
  <sheetData>
    <row r="1" spans="1:17" hidden="1" x14ac:dyDescent="0.25"/>
    <row r="2" spans="1:17" hidden="1" x14ac:dyDescent="0.25"/>
    <row r="3" spans="1:17" hidden="1" x14ac:dyDescent="0.25"/>
    <row r="4" spans="1:17" hidden="1" x14ac:dyDescent="0.25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idden="1" x14ac:dyDescent="0.25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spans="1:17" hidden="1" x14ac:dyDescent="0.25">
      <c r="A6" s="4"/>
    </row>
    <row r="7" spans="1:17" ht="12" customHeight="1" x14ac:dyDescent="0.25">
      <c r="A7" s="4"/>
      <c r="D7" s="5"/>
      <c r="E7" s="5"/>
      <c r="F7" s="32" t="s">
        <v>61</v>
      </c>
      <c r="G7" s="5"/>
      <c r="H7" s="5"/>
      <c r="I7" s="5"/>
      <c r="J7" s="5"/>
      <c r="K7" s="6"/>
      <c r="Q7" s="7"/>
    </row>
    <row r="8" spans="1:17" ht="12" customHeight="1" x14ac:dyDescent="0.25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 x14ac:dyDescent="0.25">
      <c r="A9" s="4"/>
      <c r="D9" s="11" t="str">
        <f>IF(org="","Не определено",org)</f>
        <v>ЗАО "Коттон Вэй"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" customHeight="1" x14ac:dyDescent="0.25">
      <c r="D10" s="12"/>
      <c r="E10" s="12"/>
      <c r="F10" s="12"/>
      <c r="G10" s="12"/>
      <c r="H10" s="12"/>
      <c r="I10" s="12"/>
      <c r="J10" s="13" t="s">
        <v>13</v>
      </c>
    </row>
    <row r="11" spans="1:17" ht="15" customHeight="1" x14ac:dyDescent="0.25">
      <c r="C11" s="5"/>
      <c r="D11" s="47" t="s">
        <v>14</v>
      </c>
      <c r="E11" s="47" t="s">
        <v>15</v>
      </c>
      <c r="F11" s="47" t="s">
        <v>16</v>
      </c>
      <c r="G11" s="47" t="s">
        <v>17</v>
      </c>
      <c r="H11" s="47"/>
      <c r="I11" s="47"/>
      <c r="J11" s="47"/>
      <c r="K11" s="14"/>
    </row>
    <row r="12" spans="1:17" ht="15" customHeight="1" x14ac:dyDescent="0.25">
      <c r="C12" s="5"/>
      <c r="D12" s="47"/>
      <c r="E12" s="47"/>
      <c r="F12" s="47"/>
      <c r="G12" s="36" t="s">
        <v>18</v>
      </c>
      <c r="H12" s="36" t="s">
        <v>19</v>
      </c>
      <c r="I12" s="36" t="s">
        <v>20</v>
      </c>
      <c r="J12" s="36" t="s">
        <v>21</v>
      </c>
      <c r="K12" s="14"/>
    </row>
    <row r="13" spans="1:17" ht="12" customHeight="1" x14ac:dyDescent="0.25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1:17" s="17" customFormat="1" ht="15" customHeight="1" x14ac:dyDescent="0.25">
      <c r="C14" s="18"/>
      <c r="D14" s="48" t="s">
        <v>22</v>
      </c>
      <c r="E14" s="48"/>
      <c r="F14" s="48"/>
      <c r="G14" s="48"/>
      <c r="H14" s="48"/>
      <c r="I14" s="48"/>
      <c r="J14" s="48"/>
      <c r="K14" s="19"/>
    </row>
    <row r="15" spans="1:17" s="17" customFormat="1" ht="22.5" x14ac:dyDescent="0.25">
      <c r="C15" s="18"/>
      <c r="D15" s="20" t="s">
        <v>23</v>
      </c>
      <c r="E15" s="21">
        <v>10</v>
      </c>
      <c r="F15" s="22">
        <f>SUM(G15:J15)</f>
        <v>13061.307999999999</v>
      </c>
      <c r="G15" s="23">
        <f>G18</f>
        <v>10123.651</v>
      </c>
      <c r="H15" s="23">
        <v>0</v>
      </c>
      <c r="I15" s="23">
        <f>I18</f>
        <v>2937.6569999999997</v>
      </c>
      <c r="J15" s="23">
        <f>J18</f>
        <v>0</v>
      </c>
      <c r="K15" s="19"/>
    </row>
    <row r="16" spans="1:17" s="17" customFormat="1" ht="15" customHeight="1" x14ac:dyDescent="0.25">
      <c r="C16" s="18"/>
      <c r="D16" s="20" t="s">
        <v>24</v>
      </c>
      <c r="E16" s="21">
        <v>20</v>
      </c>
      <c r="F16" s="22">
        <f t="shared" ref="F16:F79" si="0">SUM(G16:J16)</f>
        <v>0</v>
      </c>
      <c r="G16" s="23"/>
      <c r="H16" s="23"/>
      <c r="I16" s="23"/>
      <c r="J16" s="23"/>
      <c r="K16" s="19"/>
    </row>
    <row r="17" spans="3:11" s="17" customFormat="1" ht="15" customHeight="1" x14ac:dyDescent="0.25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 x14ac:dyDescent="0.25">
      <c r="C18" s="18"/>
      <c r="D18" s="20" t="s">
        <v>26</v>
      </c>
      <c r="E18" s="21">
        <v>40</v>
      </c>
      <c r="F18" s="22">
        <f t="shared" si="0"/>
        <v>13061.307999999999</v>
      </c>
      <c r="G18" s="23">
        <f>'1квартал'!G18+'2квартал'!G18</f>
        <v>10123.651</v>
      </c>
      <c r="H18" s="23">
        <f>'1квартал'!H18+'2квартал'!H18</f>
        <v>0</v>
      </c>
      <c r="I18" s="23">
        <f>'1квартал'!I18+'2квартал'!I18</f>
        <v>2937.6569999999997</v>
      </c>
      <c r="J18" s="23">
        <f>'1квартал'!J18+'2квартал'!J18</f>
        <v>0</v>
      </c>
      <c r="K18" s="19"/>
    </row>
    <row r="19" spans="3:11" s="17" customFormat="1" ht="22.5" x14ac:dyDescent="0.25">
      <c r="C19" s="18"/>
      <c r="D19" s="20" t="s">
        <v>27</v>
      </c>
      <c r="E19" s="21">
        <v>50</v>
      </c>
      <c r="F19" s="22">
        <f t="shared" si="0"/>
        <v>20589.420700000002</v>
      </c>
      <c r="G19" s="23"/>
      <c r="H19" s="23"/>
      <c r="I19" s="23">
        <f>I20</f>
        <v>10123.651</v>
      </c>
      <c r="J19" s="23">
        <f>J22</f>
        <v>10465.769700000001</v>
      </c>
      <c r="K19" s="19"/>
    </row>
    <row r="20" spans="3:11" s="17" customFormat="1" ht="15" customHeight="1" x14ac:dyDescent="0.25">
      <c r="C20" s="18"/>
      <c r="D20" s="20" t="s">
        <v>18</v>
      </c>
      <c r="E20" s="21">
        <v>60</v>
      </c>
      <c r="F20" s="22">
        <f t="shared" si="0"/>
        <v>10123.651</v>
      </c>
      <c r="G20" s="23"/>
      <c r="H20" s="23"/>
      <c r="I20" s="23">
        <f>G18</f>
        <v>10123.651</v>
      </c>
      <c r="J20" s="23"/>
      <c r="K20" s="19"/>
    </row>
    <row r="21" spans="3:11" s="17" customFormat="1" ht="15" customHeight="1" x14ac:dyDescent="0.25">
      <c r="C21" s="18"/>
      <c r="D21" s="20" t="s">
        <v>19</v>
      </c>
      <c r="E21" s="21">
        <v>70</v>
      </c>
      <c r="F21" s="22">
        <f t="shared" si="0"/>
        <v>0</v>
      </c>
      <c r="G21" s="23"/>
      <c r="H21" s="23"/>
      <c r="I21" s="23"/>
      <c r="J21" s="23"/>
      <c r="K21" s="19"/>
    </row>
    <row r="22" spans="3:11" s="17" customFormat="1" ht="15" customHeight="1" x14ac:dyDescent="0.25">
      <c r="C22" s="18"/>
      <c r="D22" s="20" t="s">
        <v>20</v>
      </c>
      <c r="E22" s="21">
        <v>80</v>
      </c>
      <c r="F22" s="22">
        <f t="shared" si="0"/>
        <v>10465.769700000001</v>
      </c>
      <c r="G22" s="23"/>
      <c r="H22" s="23"/>
      <c r="I22" s="23"/>
      <c r="J22" s="23">
        <f>J26+J33</f>
        <v>10465.769700000001</v>
      </c>
      <c r="K22" s="19"/>
    </row>
    <row r="23" spans="3:11" s="17" customFormat="1" ht="15" customHeight="1" x14ac:dyDescent="0.25">
      <c r="C23" s="18"/>
      <c r="D23" s="20" t="s">
        <v>28</v>
      </c>
      <c r="E23" s="21">
        <v>90</v>
      </c>
      <c r="F23" s="22">
        <f t="shared" si="0"/>
        <v>0</v>
      </c>
      <c r="G23" s="23"/>
      <c r="H23" s="23"/>
      <c r="I23" s="23"/>
      <c r="J23" s="23"/>
      <c r="K23" s="19"/>
    </row>
    <row r="24" spans="3:11" s="17" customFormat="1" ht="15" customHeight="1" x14ac:dyDescent="0.25">
      <c r="C24" s="18"/>
      <c r="D24" s="20" t="s">
        <v>29</v>
      </c>
      <c r="E24" s="21">
        <v>100</v>
      </c>
      <c r="F24" s="22">
        <f t="shared" si="0"/>
        <v>13082.897000000001</v>
      </c>
      <c r="G24" s="23">
        <f t="shared" ref="G24:H24" si="1">G26</f>
        <v>0</v>
      </c>
      <c r="H24" s="23">
        <f t="shared" si="1"/>
        <v>0</v>
      </c>
      <c r="I24" s="23">
        <f>I26</f>
        <v>2602.0150000000003</v>
      </c>
      <c r="J24" s="23">
        <f>J26</f>
        <v>10480.882000000001</v>
      </c>
      <c r="K24" s="19"/>
    </row>
    <row r="25" spans="3:11" s="17" customFormat="1" ht="22.5" x14ac:dyDescent="0.25">
      <c r="C25" s="18"/>
      <c r="D25" s="20" t="s">
        <v>30</v>
      </c>
      <c r="E25" s="21">
        <v>110</v>
      </c>
      <c r="F25" s="22">
        <f t="shared" si="0"/>
        <v>0</v>
      </c>
      <c r="G25" s="23"/>
      <c r="H25" s="23"/>
      <c r="I25" s="23"/>
      <c r="J25" s="23"/>
      <c r="K25" s="19"/>
    </row>
    <row r="26" spans="3:11" s="17" customFormat="1" ht="15" customHeight="1" x14ac:dyDescent="0.25">
      <c r="C26" s="18"/>
      <c r="D26" s="20" t="s">
        <v>31</v>
      </c>
      <c r="E26" s="21">
        <v>120</v>
      </c>
      <c r="F26" s="22">
        <f t="shared" si="0"/>
        <v>13082.897000000001</v>
      </c>
      <c r="G26" s="23">
        <f>'1квартал'!G26+'2квартал'!G26</f>
        <v>0</v>
      </c>
      <c r="H26" s="23">
        <f>'1квартал'!H26+'2квартал'!H26</f>
        <v>0</v>
      </c>
      <c r="I26" s="23">
        <f>'1квартал'!I26+'2квартал'!I26</f>
        <v>2602.0150000000003</v>
      </c>
      <c r="J26" s="23">
        <f>'1квартал'!J26+'2квартал'!J26</f>
        <v>10480.882000000001</v>
      </c>
      <c r="K26" s="19"/>
    </row>
    <row r="27" spans="3:11" s="17" customFormat="1" ht="22.5" x14ac:dyDescent="0.25">
      <c r="C27" s="18"/>
      <c r="D27" s="20" t="s">
        <v>32</v>
      </c>
      <c r="E27" s="21">
        <v>130</v>
      </c>
      <c r="F27" s="22">
        <f t="shared" si="0"/>
        <v>0</v>
      </c>
      <c r="G27" s="23"/>
      <c r="H27" s="23"/>
      <c r="I27" s="23"/>
      <c r="J27" s="23"/>
      <c r="K27" s="19"/>
    </row>
    <row r="28" spans="3:11" s="17" customFormat="1" ht="15" customHeight="1" x14ac:dyDescent="0.25">
      <c r="C28" s="18"/>
      <c r="D28" s="20" t="s">
        <v>33</v>
      </c>
      <c r="E28" s="21">
        <v>140</v>
      </c>
      <c r="F28" s="22">
        <f t="shared" si="0"/>
        <v>0</v>
      </c>
      <c r="G28" s="23"/>
      <c r="H28" s="23"/>
      <c r="I28" s="23"/>
      <c r="J28" s="23"/>
      <c r="K28" s="19"/>
    </row>
    <row r="29" spans="3:11" s="17" customFormat="1" ht="15" customHeight="1" x14ac:dyDescent="0.25">
      <c r="C29" s="18"/>
      <c r="D29" s="20" t="s">
        <v>34</v>
      </c>
      <c r="E29" s="21">
        <v>150</v>
      </c>
      <c r="F29" s="22">
        <f t="shared" si="0"/>
        <v>20589.420700000002</v>
      </c>
      <c r="G29" s="23">
        <f>G18</f>
        <v>10123.651</v>
      </c>
      <c r="H29" s="23"/>
      <c r="I29" s="23">
        <f>J19</f>
        <v>10465.769700000001</v>
      </c>
      <c r="J29" s="23"/>
      <c r="K29" s="19"/>
    </row>
    <row r="30" spans="3:11" s="17" customFormat="1" ht="15" customHeight="1" x14ac:dyDescent="0.25">
      <c r="C30" s="18"/>
      <c r="D30" s="20" t="s">
        <v>35</v>
      </c>
      <c r="E30" s="21">
        <v>160</v>
      </c>
      <c r="F30" s="22">
        <f t="shared" si="0"/>
        <v>0</v>
      </c>
      <c r="G30" s="23"/>
      <c r="H30" s="23"/>
      <c r="I30" s="23"/>
      <c r="J30" s="23"/>
      <c r="K30" s="19"/>
    </row>
    <row r="31" spans="3:11" s="17" customFormat="1" ht="22.5" x14ac:dyDescent="0.25">
      <c r="C31" s="18"/>
      <c r="D31" s="20" t="s">
        <v>36</v>
      </c>
      <c r="E31" s="21">
        <v>170</v>
      </c>
      <c r="F31" s="22">
        <f t="shared" si="0"/>
        <v>0</v>
      </c>
      <c r="G31" s="23"/>
      <c r="H31" s="23"/>
      <c r="I31" s="23"/>
      <c r="J31" s="23"/>
      <c r="K31" s="19"/>
    </row>
    <row r="32" spans="3:11" s="17" customFormat="1" ht="22.5" x14ac:dyDescent="0.25">
      <c r="C32" s="18"/>
      <c r="D32" s="20" t="s">
        <v>37</v>
      </c>
      <c r="E32" s="21">
        <v>180</v>
      </c>
      <c r="F32" s="22">
        <f t="shared" si="0"/>
        <v>0</v>
      </c>
      <c r="G32" s="23"/>
      <c r="H32" s="23"/>
      <c r="I32" s="23"/>
      <c r="J32" s="23"/>
      <c r="K32" s="19"/>
    </row>
    <row r="33" spans="3:11" s="17" customFormat="1" ht="15" customHeight="1" x14ac:dyDescent="0.25">
      <c r="C33" s="18"/>
      <c r="D33" s="20" t="s">
        <v>38</v>
      </c>
      <c r="E33" s="21">
        <v>190</v>
      </c>
      <c r="F33" s="22">
        <f t="shared" si="0"/>
        <v>-21.589000000001292</v>
      </c>
      <c r="G33" s="23">
        <f>'1квартал'!G33+'2квартал'!G33</f>
        <v>0</v>
      </c>
      <c r="H33" s="23">
        <f>'1квартал'!H33+'2квартал'!H33</f>
        <v>0</v>
      </c>
      <c r="I33" s="23">
        <f>'1квартал'!I33+'2квартал'!I33</f>
        <v>-6.4767000000003883</v>
      </c>
      <c r="J33" s="23">
        <f>'1квартал'!J33+'2квартал'!J33</f>
        <v>-15.112300000000904</v>
      </c>
      <c r="K33" s="19"/>
    </row>
    <row r="34" spans="3:11" s="17" customFormat="1" ht="15" customHeight="1" x14ac:dyDescent="0.25">
      <c r="C34" s="18"/>
      <c r="D34" s="20" t="s">
        <v>39</v>
      </c>
      <c r="E34" s="21">
        <v>200</v>
      </c>
      <c r="F34" s="22">
        <f t="shared" si="0"/>
        <v>0</v>
      </c>
      <c r="G34" s="23">
        <v>0</v>
      </c>
      <c r="H34" s="23">
        <v>0</v>
      </c>
      <c r="I34" s="23">
        <v>0</v>
      </c>
      <c r="J34" s="23">
        <v>0</v>
      </c>
      <c r="K34" s="19"/>
    </row>
    <row r="35" spans="3:11" s="17" customFormat="1" ht="15" customHeight="1" x14ac:dyDescent="0.25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 x14ac:dyDescent="0.25">
      <c r="C36" s="18"/>
      <c r="D36" s="48" t="s">
        <v>41</v>
      </c>
      <c r="E36" s="48"/>
      <c r="F36" s="48"/>
      <c r="G36" s="48"/>
      <c r="H36" s="48"/>
      <c r="I36" s="48"/>
      <c r="J36" s="48"/>
      <c r="K36" s="19"/>
    </row>
    <row r="37" spans="3:11" s="17" customFormat="1" ht="22.5" x14ac:dyDescent="0.25">
      <c r="C37" s="18"/>
      <c r="D37" s="20" t="s">
        <v>23</v>
      </c>
      <c r="E37" s="21">
        <v>300</v>
      </c>
      <c r="F37" s="22">
        <f t="shared" si="0"/>
        <v>4.6310333333333329</v>
      </c>
      <c r="G37" s="23">
        <f>G40</f>
        <v>3.6538859666666665</v>
      </c>
      <c r="H37" s="23">
        <f t="shared" ref="H37:J37" si="2">H40</f>
        <v>0</v>
      </c>
      <c r="I37" s="23">
        <f t="shared" si="2"/>
        <v>0.97714736666666657</v>
      </c>
      <c r="J37" s="23">
        <f t="shared" si="2"/>
        <v>0</v>
      </c>
      <c r="K37" s="19"/>
    </row>
    <row r="38" spans="3:11" s="17" customFormat="1" ht="15" customHeight="1" x14ac:dyDescent="0.25">
      <c r="C38" s="18"/>
      <c r="D38" s="20" t="s">
        <v>24</v>
      </c>
      <c r="E38" s="21">
        <v>310</v>
      </c>
      <c r="F38" s="22">
        <f t="shared" si="0"/>
        <v>0</v>
      </c>
      <c r="G38" s="23"/>
      <c r="H38" s="23"/>
      <c r="I38" s="23"/>
      <c r="J38" s="23"/>
      <c r="K38" s="19"/>
    </row>
    <row r="39" spans="3:11" s="17" customFormat="1" ht="15" customHeight="1" x14ac:dyDescent="0.25">
      <c r="C39" s="18"/>
      <c r="D39" s="20" t="s">
        <v>25</v>
      </c>
      <c r="E39" s="21">
        <v>320</v>
      </c>
      <c r="F39" s="22">
        <f t="shared" si="0"/>
        <v>0</v>
      </c>
      <c r="G39" s="23"/>
      <c r="H39" s="23"/>
      <c r="I39" s="23"/>
      <c r="J39" s="23"/>
      <c r="K39" s="19"/>
    </row>
    <row r="40" spans="3:11" s="17" customFormat="1" ht="15" customHeight="1" x14ac:dyDescent="0.25">
      <c r="C40" s="18"/>
      <c r="D40" s="20" t="s">
        <v>26</v>
      </c>
      <c r="E40" s="21">
        <v>330</v>
      </c>
      <c r="F40" s="22">
        <f t="shared" si="0"/>
        <v>4.6310333333333329</v>
      </c>
      <c r="G40" s="23">
        <f>('1квартал'!G40+'2квартал'!G40)/2</f>
        <v>3.6538859666666665</v>
      </c>
      <c r="H40" s="23">
        <f>('1квартал'!H40+'2квартал'!H40)/2</f>
        <v>0</v>
      </c>
      <c r="I40" s="23">
        <f>('1квартал'!I40+'2квартал'!I40)/2</f>
        <v>0.97714736666666657</v>
      </c>
      <c r="J40" s="23">
        <f>('1квартал'!J40+'2квартал'!J40)/2</f>
        <v>0</v>
      </c>
      <c r="K40" s="19"/>
    </row>
    <row r="41" spans="3:11" s="17" customFormat="1" ht="22.5" x14ac:dyDescent="0.25">
      <c r="C41" s="18"/>
      <c r="D41" s="20" t="s">
        <v>27</v>
      </c>
      <c r="E41" s="21">
        <v>340</v>
      </c>
      <c r="F41" s="22">
        <f t="shared" si="0"/>
        <v>7.2074739783333328</v>
      </c>
      <c r="G41" s="23"/>
      <c r="H41" s="23"/>
      <c r="I41" s="23">
        <f>I42</f>
        <v>3.6538859666666665</v>
      </c>
      <c r="J41" s="23">
        <f>J44</f>
        <v>3.5535880116666663</v>
      </c>
      <c r="K41" s="19"/>
    </row>
    <row r="42" spans="3:11" s="17" customFormat="1" ht="15" customHeight="1" x14ac:dyDescent="0.25">
      <c r="C42" s="18"/>
      <c r="D42" s="20" t="s">
        <v>18</v>
      </c>
      <c r="E42" s="21">
        <v>350</v>
      </c>
      <c r="F42" s="22">
        <f t="shared" si="0"/>
        <v>3.6538859666666665</v>
      </c>
      <c r="G42" s="23"/>
      <c r="H42" s="23"/>
      <c r="I42" s="23">
        <f>G40</f>
        <v>3.6538859666666665</v>
      </c>
      <c r="J42" s="23"/>
      <c r="K42" s="19"/>
    </row>
    <row r="43" spans="3:11" s="17" customFormat="1" ht="15" customHeight="1" x14ac:dyDescent="0.25">
      <c r="C43" s="18"/>
      <c r="D43" s="20" t="s">
        <v>19</v>
      </c>
      <c r="E43" s="21">
        <v>360</v>
      </c>
      <c r="F43" s="22">
        <f t="shared" si="0"/>
        <v>0</v>
      </c>
      <c r="G43" s="23"/>
      <c r="H43" s="23"/>
      <c r="I43" s="23"/>
      <c r="J43" s="23"/>
      <c r="K43" s="19"/>
    </row>
    <row r="44" spans="3:11" s="17" customFormat="1" ht="15" customHeight="1" x14ac:dyDescent="0.25">
      <c r="C44" s="18"/>
      <c r="D44" s="20" t="s">
        <v>20</v>
      </c>
      <c r="E44" s="21">
        <v>370</v>
      </c>
      <c r="F44" s="22">
        <f t="shared" si="0"/>
        <v>3.5535880116666663</v>
      </c>
      <c r="G44" s="23"/>
      <c r="H44" s="23"/>
      <c r="I44" s="23"/>
      <c r="J44" s="23">
        <f>J48+J55</f>
        <v>3.5535880116666663</v>
      </c>
      <c r="K44" s="19"/>
    </row>
    <row r="45" spans="3:11" s="17" customFormat="1" ht="15" customHeight="1" x14ac:dyDescent="0.25">
      <c r="C45" s="18"/>
      <c r="D45" s="20" t="s">
        <v>28</v>
      </c>
      <c r="E45" s="21">
        <v>380</v>
      </c>
      <c r="F45" s="22">
        <f t="shared" si="0"/>
        <v>0</v>
      </c>
      <c r="G45" s="23"/>
      <c r="H45" s="23"/>
      <c r="I45" s="23"/>
      <c r="J45" s="23"/>
      <c r="K45" s="19"/>
    </row>
    <row r="46" spans="3:11" s="17" customFormat="1" ht="15" customHeight="1" x14ac:dyDescent="0.25">
      <c r="C46" s="18"/>
      <c r="D46" s="20" t="s">
        <v>29</v>
      </c>
      <c r="E46" s="21">
        <v>390</v>
      </c>
      <c r="F46" s="22">
        <f t="shared" si="0"/>
        <v>4.448833333333333</v>
      </c>
      <c r="G46" s="23">
        <f t="shared" ref="G46:H46" si="3">G48</f>
        <v>0</v>
      </c>
      <c r="H46" s="23">
        <f t="shared" si="3"/>
        <v>0</v>
      </c>
      <c r="I46" s="23">
        <f>I48</f>
        <v>1.0227853216666667</v>
      </c>
      <c r="J46" s="23">
        <f>J48</f>
        <v>3.4260480116666665</v>
      </c>
      <c r="K46" s="19"/>
    </row>
    <row r="47" spans="3:11" s="17" customFormat="1" ht="22.5" x14ac:dyDescent="0.25">
      <c r="C47" s="18"/>
      <c r="D47" s="20" t="s">
        <v>30</v>
      </c>
      <c r="E47" s="21">
        <v>400</v>
      </c>
      <c r="F47" s="22">
        <f t="shared" si="0"/>
        <v>0</v>
      </c>
      <c r="G47" s="23"/>
      <c r="H47" s="23"/>
      <c r="I47" s="23"/>
      <c r="J47" s="23"/>
      <c r="K47" s="19"/>
    </row>
    <row r="48" spans="3:11" s="17" customFormat="1" ht="15" customHeight="1" x14ac:dyDescent="0.25">
      <c r="C48" s="18"/>
      <c r="D48" s="20" t="s">
        <v>31</v>
      </c>
      <c r="E48" s="21">
        <v>410</v>
      </c>
      <c r="F48" s="22">
        <f t="shared" si="0"/>
        <v>4.448833333333333</v>
      </c>
      <c r="G48" s="23">
        <f>('1квартал'!G48+'2квартал'!G48)/2</f>
        <v>0</v>
      </c>
      <c r="H48" s="23">
        <f>('1квартал'!H48+'2квартал'!H48)/2</f>
        <v>0</v>
      </c>
      <c r="I48" s="23">
        <f>('1квартал'!I48+'2квартал'!I48)/2</f>
        <v>1.0227853216666667</v>
      </c>
      <c r="J48" s="23">
        <f>('1квартал'!J48+'2квартал'!J48)/2</f>
        <v>3.4260480116666665</v>
      </c>
      <c r="K48" s="19"/>
    </row>
    <row r="49" spans="3:11" s="17" customFormat="1" ht="15" customHeight="1" x14ac:dyDescent="0.25">
      <c r="C49" s="18"/>
      <c r="D49" s="20" t="s">
        <v>42</v>
      </c>
      <c r="E49" s="21">
        <v>420</v>
      </c>
      <c r="F49" s="22">
        <f t="shared" si="0"/>
        <v>0</v>
      </c>
      <c r="G49" s="23"/>
      <c r="H49" s="23"/>
      <c r="I49" s="23"/>
      <c r="J49" s="23"/>
      <c r="K49" s="19"/>
    </row>
    <row r="50" spans="3:11" s="17" customFormat="1" ht="15" customHeight="1" x14ac:dyDescent="0.25">
      <c r="C50" s="18"/>
      <c r="D50" s="20" t="s">
        <v>33</v>
      </c>
      <c r="E50" s="21">
        <v>430</v>
      </c>
      <c r="F50" s="22">
        <f t="shared" si="0"/>
        <v>0</v>
      </c>
      <c r="G50" s="23"/>
      <c r="H50" s="23"/>
      <c r="I50" s="23"/>
      <c r="J50" s="23"/>
      <c r="K50" s="19"/>
    </row>
    <row r="51" spans="3:11" s="17" customFormat="1" ht="15" customHeight="1" x14ac:dyDescent="0.25">
      <c r="C51" s="18"/>
      <c r="D51" s="20" t="s">
        <v>34</v>
      </c>
      <c r="E51" s="21">
        <v>440</v>
      </c>
      <c r="F51" s="22">
        <f t="shared" si="0"/>
        <v>7.2074739783333328</v>
      </c>
      <c r="G51" s="23">
        <f>I42</f>
        <v>3.6538859666666665</v>
      </c>
      <c r="H51" s="23"/>
      <c r="I51" s="23">
        <f>J44</f>
        <v>3.5535880116666663</v>
      </c>
      <c r="J51" s="23"/>
      <c r="K51" s="19"/>
    </row>
    <row r="52" spans="3:11" s="17" customFormat="1" ht="15" customHeight="1" x14ac:dyDescent="0.25">
      <c r="C52" s="18"/>
      <c r="D52" s="20" t="s">
        <v>35</v>
      </c>
      <c r="E52" s="21">
        <v>450</v>
      </c>
      <c r="F52" s="22">
        <f t="shared" si="0"/>
        <v>0</v>
      </c>
      <c r="G52" s="23"/>
      <c r="H52" s="23"/>
      <c r="I52" s="23"/>
      <c r="J52" s="23"/>
      <c r="K52" s="19"/>
    </row>
    <row r="53" spans="3:11" s="17" customFormat="1" ht="22.5" x14ac:dyDescent="0.25">
      <c r="C53" s="18"/>
      <c r="D53" s="20" t="s">
        <v>36</v>
      </c>
      <c r="E53" s="21">
        <v>460</v>
      </c>
      <c r="F53" s="22">
        <f t="shared" si="0"/>
        <v>0</v>
      </c>
      <c r="G53" s="23"/>
      <c r="H53" s="23"/>
      <c r="I53" s="23"/>
      <c r="J53" s="23"/>
      <c r="K53" s="19"/>
    </row>
    <row r="54" spans="3:11" s="17" customFormat="1" ht="22.5" x14ac:dyDescent="0.25">
      <c r="C54" s="18"/>
      <c r="D54" s="20" t="s">
        <v>37</v>
      </c>
      <c r="E54" s="21">
        <v>470</v>
      </c>
      <c r="F54" s="22">
        <f t="shared" si="0"/>
        <v>0</v>
      </c>
      <c r="G54" s="23"/>
      <c r="H54" s="23"/>
      <c r="I54" s="23"/>
      <c r="J54" s="23"/>
      <c r="K54" s="19"/>
    </row>
    <row r="55" spans="3:11" s="17" customFormat="1" ht="15" customHeight="1" x14ac:dyDescent="0.25">
      <c r="C55" s="18"/>
      <c r="D55" s="20" t="s">
        <v>38</v>
      </c>
      <c r="E55" s="21">
        <v>480</v>
      </c>
      <c r="F55" s="22">
        <f t="shared" si="0"/>
        <v>0.18219999999999983</v>
      </c>
      <c r="G55" s="23">
        <f>('1квартал'!G55+'2квартал'!G55)/2</f>
        <v>0</v>
      </c>
      <c r="H55" s="23">
        <f>('1квартал'!H55+'2квартал'!H55)/2</f>
        <v>0</v>
      </c>
      <c r="I55" s="23">
        <f>('1квартал'!I55+'2квартал'!I55)/2</f>
        <v>5.4659999999999952E-2</v>
      </c>
      <c r="J55" s="23">
        <f>('1квартал'!J55+'2квартал'!J55)/2</f>
        <v>0.12753999999999988</v>
      </c>
      <c r="K55" s="19"/>
    </row>
    <row r="56" spans="3:11" s="17" customFormat="1" ht="15" customHeight="1" x14ac:dyDescent="0.25">
      <c r="C56" s="18"/>
      <c r="D56" s="20" t="s">
        <v>39</v>
      </c>
      <c r="E56" s="21">
        <v>490</v>
      </c>
      <c r="F56" s="22">
        <f t="shared" si="0"/>
        <v>0</v>
      </c>
      <c r="G56" s="23">
        <v>0</v>
      </c>
      <c r="H56" s="23">
        <v>0</v>
      </c>
      <c r="I56" s="23">
        <v>0</v>
      </c>
      <c r="J56" s="23">
        <v>0</v>
      </c>
      <c r="K56" s="19"/>
    </row>
    <row r="57" spans="3:11" s="17" customFormat="1" ht="15" customHeight="1" x14ac:dyDescent="0.25">
      <c r="C57" s="18"/>
      <c r="D57" s="20" t="s">
        <v>40</v>
      </c>
      <c r="E57" s="21">
        <v>500</v>
      </c>
      <c r="F57" s="22">
        <f t="shared" si="0"/>
        <v>0</v>
      </c>
      <c r="G57" s="22">
        <f>(G37+G41+G53)-(G46+G51+G52+G54+G55)</f>
        <v>0</v>
      </c>
      <c r="H57" s="22">
        <f>(H37+H41+H53)-(H46+H51+H52+H54+H55)</f>
        <v>0</v>
      </c>
      <c r="I57" s="22">
        <f>(I37+I41+I53)-(I46+I51+I52+I54+I55)</f>
        <v>0</v>
      </c>
      <c r="J57" s="22">
        <f>(J37+J41+J53)-(J46+J51+J52+J54+J55)</f>
        <v>0</v>
      </c>
      <c r="K57" s="19"/>
    </row>
    <row r="58" spans="3:11" s="17" customFormat="1" ht="15" customHeight="1" x14ac:dyDescent="0.25">
      <c r="C58" s="18"/>
      <c r="D58" s="48" t="s">
        <v>41</v>
      </c>
      <c r="E58" s="48"/>
      <c r="F58" s="48"/>
      <c r="G58" s="48"/>
      <c r="H58" s="48"/>
      <c r="I58" s="48"/>
      <c r="J58" s="48"/>
      <c r="K58" s="19"/>
    </row>
    <row r="59" spans="3:11" s="17" customFormat="1" ht="15" customHeight="1" x14ac:dyDescent="0.25">
      <c r="C59" s="18"/>
      <c r="D59" s="20" t="s">
        <v>43</v>
      </c>
      <c r="E59" s="21">
        <v>600</v>
      </c>
      <c r="F59" s="22">
        <f t="shared" si="0"/>
        <v>0</v>
      </c>
      <c r="G59" s="23"/>
      <c r="H59" s="23"/>
      <c r="I59" s="23"/>
      <c r="J59" s="23"/>
      <c r="K59" s="19"/>
    </row>
    <row r="60" spans="3:11" s="17" customFormat="1" ht="15" customHeight="1" x14ac:dyDescent="0.25">
      <c r="C60" s="18"/>
      <c r="D60" s="20" t="s">
        <v>44</v>
      </c>
      <c r="E60" s="21">
        <v>610</v>
      </c>
      <c r="F60" s="22">
        <f t="shared" si="0"/>
        <v>0</v>
      </c>
      <c r="G60" s="23"/>
      <c r="H60" s="23"/>
      <c r="I60" s="23"/>
      <c r="J60" s="23"/>
      <c r="K60" s="19"/>
    </row>
    <row r="61" spans="3:11" s="17" customFormat="1" ht="15" customHeight="1" x14ac:dyDescent="0.25">
      <c r="C61" s="18"/>
      <c r="D61" s="20" t="s">
        <v>45</v>
      </c>
      <c r="E61" s="21">
        <v>620</v>
      </c>
      <c r="F61" s="22">
        <f t="shared" si="0"/>
        <v>0</v>
      </c>
      <c r="G61" s="23"/>
      <c r="H61" s="23"/>
      <c r="I61" s="23"/>
      <c r="J61" s="23"/>
      <c r="K61" s="19"/>
    </row>
    <row r="62" spans="3:11" s="17" customFormat="1" ht="15" customHeight="1" x14ac:dyDescent="0.25">
      <c r="C62" s="18"/>
      <c r="D62" s="48" t="s">
        <v>46</v>
      </c>
      <c r="E62" s="48"/>
      <c r="F62" s="48"/>
      <c r="G62" s="48"/>
      <c r="H62" s="48"/>
      <c r="I62" s="48"/>
      <c r="J62" s="48"/>
      <c r="K62" s="19"/>
    </row>
    <row r="63" spans="3:11" s="17" customFormat="1" ht="22.5" x14ac:dyDescent="0.25">
      <c r="C63" s="18"/>
      <c r="D63" s="20" t="s">
        <v>47</v>
      </c>
      <c r="E63" s="21">
        <v>700</v>
      </c>
      <c r="F63" s="22">
        <f t="shared" si="0"/>
        <v>0</v>
      </c>
      <c r="G63" s="23"/>
      <c r="H63" s="23"/>
      <c r="I63" s="23"/>
      <c r="J63" s="23"/>
      <c r="K63" s="19"/>
    </row>
    <row r="64" spans="3:11" ht="15" customHeight="1" x14ac:dyDescent="0.25">
      <c r="C64" s="5"/>
      <c r="D64" s="20" t="s">
        <v>48</v>
      </c>
      <c r="E64" s="21">
        <v>710</v>
      </c>
      <c r="F64" s="22">
        <f t="shared" si="0"/>
        <v>0</v>
      </c>
      <c r="G64" s="24"/>
      <c r="H64" s="24"/>
      <c r="I64" s="24"/>
      <c r="J64" s="24"/>
      <c r="K64" s="14"/>
    </row>
    <row r="65" spans="3:12" ht="15" customHeight="1" x14ac:dyDescent="0.25">
      <c r="C65" s="5"/>
      <c r="D65" s="20" t="s">
        <v>49</v>
      </c>
      <c r="E65" s="21">
        <v>720</v>
      </c>
      <c r="F65" s="22">
        <f t="shared" si="0"/>
        <v>0</v>
      </c>
      <c r="G65" s="24"/>
      <c r="H65" s="24"/>
      <c r="I65" s="24"/>
      <c r="J65" s="24"/>
      <c r="K65" s="14"/>
    </row>
    <row r="66" spans="3:12" ht="15" customHeight="1" x14ac:dyDescent="0.25">
      <c r="C66" s="5"/>
      <c r="D66" s="20" t="s">
        <v>50</v>
      </c>
      <c r="E66" s="21">
        <v>730</v>
      </c>
      <c r="F66" s="22">
        <f t="shared" si="0"/>
        <v>0</v>
      </c>
      <c r="G66" s="24"/>
      <c r="H66" s="24"/>
      <c r="I66" s="24"/>
      <c r="J66" s="24"/>
      <c r="K66" s="14"/>
    </row>
    <row r="67" spans="3:12" ht="15" customHeight="1" x14ac:dyDescent="0.25">
      <c r="C67" s="5"/>
      <c r="D67" s="20" t="s">
        <v>51</v>
      </c>
      <c r="E67" s="21">
        <v>740</v>
      </c>
      <c r="F67" s="22">
        <f t="shared" si="0"/>
        <v>0</v>
      </c>
      <c r="G67" s="24"/>
      <c r="H67" s="24"/>
      <c r="I67" s="24"/>
      <c r="J67" s="24"/>
      <c r="K67" s="14"/>
    </row>
    <row r="68" spans="3:12" ht="22.5" x14ac:dyDescent="0.25">
      <c r="C68" s="5"/>
      <c r="D68" s="20" t="s">
        <v>52</v>
      </c>
      <c r="E68" s="21">
        <v>750</v>
      </c>
      <c r="F68" s="22">
        <f t="shared" si="0"/>
        <v>13082.897000000001</v>
      </c>
      <c r="G68" s="23">
        <f>'1квартал'!G68+'2квартал'!G68</f>
        <v>0</v>
      </c>
      <c r="H68" s="23">
        <f>'1квартал'!H68+'2квартал'!H68</f>
        <v>0</v>
      </c>
      <c r="I68" s="23">
        <f>'1квартал'!I68+'2квартал'!I68</f>
        <v>2602.0150000000003</v>
      </c>
      <c r="J68" s="23">
        <f>'1квартал'!J68+'2квартал'!J68</f>
        <v>10480.882000000001</v>
      </c>
      <c r="K68" s="14"/>
    </row>
    <row r="69" spans="3:12" ht="15" customHeight="1" x14ac:dyDescent="0.25">
      <c r="C69" s="5"/>
      <c r="D69" s="20" t="s">
        <v>48</v>
      </c>
      <c r="E69" s="21">
        <v>760</v>
      </c>
      <c r="F69" s="22">
        <f t="shared" si="0"/>
        <v>13082.897000000001</v>
      </c>
      <c r="G69" s="23">
        <f>'1квартал'!G69+'2квартал'!G69</f>
        <v>0</v>
      </c>
      <c r="H69" s="23">
        <f>'1квартал'!H69+'2квартал'!H69</f>
        <v>0</v>
      </c>
      <c r="I69" s="23">
        <f>'1квартал'!I69+'2квартал'!I69</f>
        <v>2602.0150000000003</v>
      </c>
      <c r="J69" s="23">
        <f>'1квартал'!J69+'2квартал'!J69</f>
        <v>10480.882000000001</v>
      </c>
      <c r="K69" s="14"/>
    </row>
    <row r="70" spans="3:12" ht="15" customHeight="1" x14ac:dyDescent="0.25">
      <c r="C70" s="5"/>
      <c r="D70" s="20" t="s">
        <v>49</v>
      </c>
      <c r="E70" s="21">
        <v>770</v>
      </c>
      <c r="F70" s="22">
        <f t="shared" si="0"/>
        <v>0</v>
      </c>
      <c r="G70" s="24"/>
      <c r="H70" s="24"/>
      <c r="I70" s="24"/>
      <c r="J70" s="24"/>
      <c r="K70" s="14"/>
    </row>
    <row r="71" spans="3:12" ht="15" customHeight="1" x14ac:dyDescent="0.25">
      <c r="C71" s="5"/>
      <c r="D71" s="20" t="s">
        <v>50</v>
      </c>
      <c r="E71" s="21">
        <v>780</v>
      </c>
      <c r="F71" s="22">
        <f t="shared" si="0"/>
        <v>0</v>
      </c>
      <c r="G71" s="24"/>
      <c r="H71" s="24"/>
      <c r="I71" s="24"/>
      <c r="J71" s="24"/>
      <c r="K71" s="14"/>
    </row>
    <row r="72" spans="3:12" ht="15" customHeight="1" x14ac:dyDescent="0.25">
      <c r="C72" s="5"/>
      <c r="D72" s="20" t="s">
        <v>51</v>
      </c>
      <c r="E72" s="21">
        <v>790</v>
      </c>
      <c r="F72" s="22">
        <f t="shared" si="0"/>
        <v>0</v>
      </c>
      <c r="G72" s="24"/>
      <c r="H72" s="24"/>
      <c r="I72" s="24"/>
      <c r="J72" s="24"/>
      <c r="K72" s="14"/>
    </row>
    <row r="73" spans="3:12" ht="15" customHeight="1" x14ac:dyDescent="0.25">
      <c r="C73" s="5"/>
      <c r="D73" s="48" t="s">
        <v>53</v>
      </c>
      <c r="E73" s="48"/>
      <c r="F73" s="48"/>
      <c r="G73" s="48"/>
      <c r="H73" s="48"/>
      <c r="I73" s="48"/>
      <c r="J73" s="48"/>
      <c r="K73" s="14"/>
    </row>
    <row r="74" spans="3:12" ht="22.5" x14ac:dyDescent="0.25">
      <c r="C74" s="5"/>
      <c r="D74" s="20" t="s">
        <v>47</v>
      </c>
      <c r="E74" s="21">
        <v>800</v>
      </c>
      <c r="F74" s="22">
        <f t="shared" si="0"/>
        <v>0</v>
      </c>
      <c r="G74" s="24"/>
      <c r="H74" s="24"/>
      <c r="I74" s="24"/>
      <c r="J74" s="24"/>
      <c r="K74" s="14"/>
    </row>
    <row r="75" spans="3:12" ht="15" customHeight="1" x14ac:dyDescent="0.25">
      <c r="C75" s="5"/>
      <c r="D75" s="20" t="s">
        <v>48</v>
      </c>
      <c r="E75" s="21">
        <v>810</v>
      </c>
      <c r="F75" s="22">
        <f t="shared" si="0"/>
        <v>0</v>
      </c>
      <c r="G75" s="24"/>
      <c r="H75" s="24"/>
      <c r="I75" s="24"/>
      <c r="J75" s="24"/>
      <c r="K75" s="14"/>
    </row>
    <row r="76" spans="3:12" ht="15" customHeight="1" x14ac:dyDescent="0.25">
      <c r="C76" s="5"/>
      <c r="D76" s="20" t="s">
        <v>49</v>
      </c>
      <c r="E76" s="21">
        <v>820</v>
      </c>
      <c r="F76" s="22">
        <f t="shared" si="0"/>
        <v>0</v>
      </c>
      <c r="G76" s="24"/>
      <c r="H76" s="24"/>
      <c r="I76" s="24"/>
      <c r="J76" s="24"/>
      <c r="K76" s="14"/>
    </row>
    <row r="77" spans="3:12" ht="15" customHeight="1" x14ac:dyDescent="0.25">
      <c r="C77" s="5"/>
      <c r="D77" s="20" t="s">
        <v>50</v>
      </c>
      <c r="E77" s="21">
        <v>830</v>
      </c>
      <c r="F77" s="22">
        <f t="shared" si="0"/>
        <v>0</v>
      </c>
      <c r="G77" s="24"/>
      <c r="H77" s="24"/>
      <c r="I77" s="24"/>
      <c r="J77" s="24"/>
      <c r="K77" s="14"/>
    </row>
    <row r="78" spans="3:12" ht="15" customHeight="1" x14ac:dyDescent="0.25">
      <c r="C78" s="5"/>
      <c r="D78" s="20" t="s">
        <v>51</v>
      </c>
      <c r="E78" s="21">
        <v>840</v>
      </c>
      <c r="F78" s="22">
        <f t="shared" si="0"/>
        <v>0</v>
      </c>
      <c r="G78" s="24"/>
      <c r="H78" s="24"/>
      <c r="I78" s="24"/>
      <c r="J78" s="24"/>
      <c r="K78" s="14"/>
    </row>
    <row r="79" spans="3:12" ht="22.5" x14ac:dyDescent="0.25">
      <c r="C79" s="5"/>
      <c r="D79" s="20" t="s">
        <v>52</v>
      </c>
      <c r="E79" s="21">
        <v>850</v>
      </c>
      <c r="F79" s="22">
        <f t="shared" si="0"/>
        <v>18028.232066</v>
      </c>
      <c r="G79" s="23">
        <f>'1квартал'!G79+'2квартал'!G79</f>
        <v>0</v>
      </c>
      <c r="H79" s="23">
        <f>'1квартал'!H79+'2квартал'!H79</f>
        <v>0</v>
      </c>
      <c r="I79" s="23">
        <f>'1квартал'!I79+'2квартал'!I79</f>
        <v>3585.5766699999995</v>
      </c>
      <c r="J79" s="23">
        <f>'1квартал'!J79+'2квартал'!J79</f>
        <v>14442.655396</v>
      </c>
      <c r="K79" s="26"/>
      <c r="L79" s="27"/>
    </row>
    <row r="80" spans="3:12" ht="15" customHeight="1" x14ac:dyDescent="0.25">
      <c r="C80" s="5"/>
      <c r="D80" s="20" t="s">
        <v>48</v>
      </c>
      <c r="E80" s="21">
        <v>860</v>
      </c>
      <c r="F80" s="22">
        <f t="shared" ref="F80:F86" si="4">SUM(G80:J80)</f>
        <v>18028.232066</v>
      </c>
      <c r="G80" s="23">
        <f>'1квартал'!G80+'2квартал'!G80</f>
        <v>0</v>
      </c>
      <c r="H80" s="23">
        <f>'1квартал'!H80+'2квартал'!H80</f>
        <v>0</v>
      </c>
      <c r="I80" s="23">
        <f>'1квартал'!I80+'2квартал'!I80</f>
        <v>3585.5766699999995</v>
      </c>
      <c r="J80" s="23">
        <f>'1квартал'!J80+'2квартал'!J80</f>
        <v>14442.655396</v>
      </c>
      <c r="K80" s="26"/>
      <c r="L80" s="27"/>
    </row>
    <row r="81" spans="3:19" ht="15" customHeight="1" x14ac:dyDescent="0.25">
      <c r="C81" s="5"/>
      <c r="D81" s="20" t="s">
        <v>49</v>
      </c>
      <c r="E81" s="21">
        <v>870</v>
      </c>
      <c r="F81" s="22">
        <f t="shared" si="4"/>
        <v>0</v>
      </c>
      <c r="G81" s="25"/>
      <c r="H81" s="25"/>
      <c r="I81" s="25"/>
      <c r="J81" s="25"/>
      <c r="K81" s="26"/>
      <c r="L81" s="27"/>
    </row>
    <row r="82" spans="3:19" ht="15" customHeight="1" x14ac:dyDescent="0.25">
      <c r="C82" s="5"/>
      <c r="D82" s="20" t="s">
        <v>50</v>
      </c>
      <c r="E82" s="21">
        <v>880</v>
      </c>
      <c r="F82" s="22">
        <f t="shared" si="4"/>
        <v>0</v>
      </c>
      <c r="G82" s="24"/>
      <c r="H82" s="24"/>
      <c r="I82" s="24"/>
      <c r="J82" s="24"/>
      <c r="K82" s="26"/>
      <c r="L82" s="27"/>
    </row>
    <row r="83" spans="3:19" ht="15" customHeight="1" x14ac:dyDescent="0.25">
      <c r="C83" s="5"/>
      <c r="D83" s="20" t="s">
        <v>51</v>
      </c>
      <c r="E83" s="21">
        <v>890</v>
      </c>
      <c r="F83" s="22">
        <f t="shared" si="4"/>
        <v>0</v>
      </c>
      <c r="G83" s="28"/>
      <c r="H83" s="28"/>
      <c r="I83" s="28"/>
      <c r="J83" s="28"/>
      <c r="K83" s="26"/>
      <c r="L83" s="27"/>
    </row>
    <row r="84" spans="3:19" ht="15" customHeight="1" x14ac:dyDescent="0.25">
      <c r="C84" s="5"/>
      <c r="D84" s="20" t="s">
        <v>54</v>
      </c>
      <c r="E84" s="21">
        <v>900</v>
      </c>
      <c r="F84" s="22">
        <f t="shared" si="4"/>
        <v>0</v>
      </c>
      <c r="G84" s="28"/>
      <c r="H84" s="28"/>
      <c r="I84" s="28"/>
      <c r="J84" s="28"/>
      <c r="K84" s="26"/>
      <c r="L84" s="27"/>
    </row>
    <row r="85" spans="3:19" ht="15" customHeight="1" x14ac:dyDescent="0.25">
      <c r="C85" s="5"/>
      <c r="D85" s="20" t="s">
        <v>51</v>
      </c>
      <c r="E85" s="21">
        <v>910</v>
      </c>
      <c r="F85" s="22">
        <f t="shared" si="4"/>
        <v>0</v>
      </c>
      <c r="G85" s="28"/>
      <c r="H85" s="28"/>
      <c r="I85" s="28"/>
      <c r="J85" s="28"/>
      <c r="K85" s="26"/>
      <c r="L85" s="27"/>
    </row>
    <row r="86" spans="3:19" ht="15" customHeight="1" x14ac:dyDescent="0.25">
      <c r="C86" s="5"/>
      <c r="D86" s="20" t="s">
        <v>50</v>
      </c>
      <c r="E86" s="21">
        <v>920</v>
      </c>
      <c r="F86" s="22">
        <f t="shared" si="4"/>
        <v>0</v>
      </c>
      <c r="G86" s="28"/>
      <c r="H86" s="28"/>
      <c r="I86" s="28"/>
      <c r="J86" s="28"/>
      <c r="K86" s="26"/>
      <c r="L86" s="27"/>
    </row>
    <row r="87" spans="3:19" x14ac:dyDescent="0.25">
      <c r="D87" s="12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27"/>
      <c r="S87" s="27"/>
    </row>
    <row r="88" spans="3:19" x14ac:dyDescent="0.2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7"/>
      <c r="S88" s="27"/>
    </row>
    <row r="89" spans="3:19" x14ac:dyDescent="0.2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7"/>
      <c r="S89" s="27"/>
    </row>
    <row r="90" spans="3:19" ht="12.75" x14ac:dyDescent="0.25">
      <c r="D90" s="34" t="s">
        <v>59</v>
      </c>
      <c r="E90" s="30"/>
      <c r="F90" s="30"/>
      <c r="G90" s="30"/>
      <c r="H90" s="30"/>
      <c r="I90" s="35" t="s">
        <v>60</v>
      </c>
      <c r="J90" s="30"/>
      <c r="K90" s="30"/>
      <c r="L90" s="30"/>
      <c r="M90" s="30"/>
      <c r="N90" s="30"/>
      <c r="O90" s="30"/>
      <c r="P90" s="30"/>
      <c r="Q90" s="30"/>
      <c r="R90" s="27"/>
      <c r="S90" s="27"/>
    </row>
    <row r="91" spans="3:19" x14ac:dyDescent="0.2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7"/>
      <c r="S91" s="27"/>
    </row>
    <row r="92" spans="3:19" x14ac:dyDescent="0.2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7"/>
      <c r="S92" s="27"/>
    </row>
    <row r="93" spans="3:19" x14ac:dyDescent="0.2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  <c r="S93" s="27"/>
    </row>
    <row r="94" spans="3:19" x14ac:dyDescent="0.2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  <c r="S94" s="27"/>
    </row>
    <row r="95" spans="3:19" x14ac:dyDescent="0.2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7"/>
      <c r="S95" s="27"/>
    </row>
    <row r="96" spans="3:19" x14ac:dyDescent="0.2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7"/>
      <c r="S96" s="27"/>
    </row>
    <row r="97" spans="5:19" x14ac:dyDescent="0.2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7"/>
      <c r="S97" s="27"/>
    </row>
    <row r="98" spans="5:19" x14ac:dyDescent="0.2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7"/>
      <c r="S98" s="27"/>
    </row>
    <row r="99" spans="5:19" x14ac:dyDescent="0.2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7"/>
      <c r="S99" s="27"/>
    </row>
    <row r="100" spans="5:19" x14ac:dyDescent="0.2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7"/>
      <c r="S100" s="27"/>
    </row>
    <row r="101" spans="5:19" x14ac:dyDescent="0.2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7"/>
      <c r="S101" s="27"/>
    </row>
    <row r="102" spans="5:19" x14ac:dyDescent="0.2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7"/>
      <c r="S102" s="27"/>
    </row>
    <row r="103" spans="5:19" x14ac:dyDescent="0.2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7"/>
      <c r="S103" s="27"/>
    </row>
    <row r="104" spans="5:19" x14ac:dyDescent="0.2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7"/>
      <c r="S104" s="27"/>
    </row>
    <row r="105" spans="5:19" x14ac:dyDescent="0.2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7"/>
      <c r="S105" s="27"/>
    </row>
    <row r="106" spans="5:19" x14ac:dyDescent="0.2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7"/>
      <c r="S106" s="27"/>
    </row>
    <row r="107" spans="5:19" x14ac:dyDescent="0.2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7"/>
      <c r="S107" s="27"/>
    </row>
    <row r="108" spans="5:19" x14ac:dyDescent="0.2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7"/>
      <c r="S108" s="27"/>
    </row>
    <row r="109" spans="5:19" x14ac:dyDescent="0.2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7"/>
      <c r="S109" s="27"/>
    </row>
    <row r="110" spans="5:19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7"/>
      <c r="S110" s="27"/>
    </row>
    <row r="111" spans="5:19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7"/>
      <c r="S111" s="27"/>
    </row>
    <row r="112" spans="5:19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7"/>
      <c r="S112" s="27"/>
    </row>
    <row r="113" spans="5:19" x14ac:dyDescent="0.2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7"/>
      <c r="S113" s="27"/>
    </row>
    <row r="114" spans="5:19" x14ac:dyDescent="0.2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7"/>
      <c r="S114" s="27"/>
    </row>
    <row r="115" spans="5:19" x14ac:dyDescent="0.2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7"/>
      <c r="S115" s="27"/>
    </row>
    <row r="116" spans="5:19" x14ac:dyDescent="0.2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7"/>
      <c r="S116" s="27"/>
    </row>
    <row r="117" spans="5:19" x14ac:dyDescent="0.2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7"/>
      <c r="S117" s="27"/>
    </row>
    <row r="118" spans="5:19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7"/>
      <c r="S118" s="27"/>
    </row>
    <row r="119" spans="5:19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7"/>
      <c r="S119" s="27"/>
    </row>
    <row r="120" spans="5:19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7"/>
      <c r="S120" s="27"/>
    </row>
    <row r="121" spans="5:19" x14ac:dyDescent="0.2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7"/>
      <c r="S121" s="27"/>
    </row>
    <row r="122" spans="5:19" x14ac:dyDescent="0.2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7"/>
      <c r="S122" s="27"/>
    </row>
    <row r="123" spans="5:19" x14ac:dyDescent="0.2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7"/>
      <c r="S123" s="27"/>
    </row>
    <row r="124" spans="5:19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7"/>
      <c r="S124" s="27"/>
    </row>
    <row r="125" spans="5:19" x14ac:dyDescent="0.2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7"/>
      <c r="S125" s="27"/>
    </row>
    <row r="126" spans="5:19" x14ac:dyDescent="0.2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7"/>
      <c r="S126" s="27"/>
    </row>
    <row r="127" spans="5:19" x14ac:dyDescent="0.2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7"/>
      <c r="S127" s="27"/>
    </row>
    <row r="128" spans="5:19" x14ac:dyDescent="0.2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7"/>
      <c r="S128" s="27"/>
    </row>
    <row r="129" spans="5:19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5:19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5:19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5:19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</sheetData>
  <mergeCells count="9">
    <mergeCell ref="D58:J58"/>
    <mergeCell ref="D62:J62"/>
    <mergeCell ref="D73:J73"/>
    <mergeCell ref="D11:D12"/>
    <mergeCell ref="E11:E12"/>
    <mergeCell ref="F11:F12"/>
    <mergeCell ref="G11:J11"/>
    <mergeCell ref="D14:J14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JB74:JF86 SX74:TB86 ACT74:ACX86 AMP74:AMT86 AWL74:AWP86 BGH74:BGL86 BQD74:BQH86 BZZ74:CAD86 CJV74:CJZ86 CTR74:CTV86 DDN74:DDR86 DNJ74:DNN86 DXF74:DXJ86 EHB74:EHF86 EQX74:ERB86 FAT74:FAX86 FKP74:FKT86 FUL74:FUP86 GEH74:GEL86 GOD74:GOH86 GXZ74:GYD86 HHV74:HHZ86 HRR74:HRV86 IBN74:IBR86 ILJ74:ILN86 IVF74:IVJ86 JFB74:JFF86 JOX74:JPB86 JYT74:JYX86 KIP74:KIT86 KSL74:KSP86 LCH74:LCL86 LMD74:LMH86 LVZ74:LWD86 MFV74:MFZ86 MPR74:MPV86 MZN74:MZR86 NJJ74:NJN86 NTF74:NTJ86 ODB74:ODF86 OMX74:ONB86 OWT74:OWX86 PGP74:PGT86 PQL74:PQP86 QAH74:QAL86 QKD74:QKH86 QTZ74:QUD86 RDV74:RDZ86 RNR74:RNV86 RXN74:RXR86 SHJ74:SHN86 SRF74:SRJ86 TBB74:TBF86 TKX74:TLB86 TUT74:TUX86 UEP74:UET86 UOL74:UOP86 UYH74:UYL86 VID74:VIH86 VRZ74:VSD86 WBV74:WBZ86 WLR74:WLV86 WVN74:WVR86 F65610:J65622 JB65610:JF65622 SX65610:TB65622 ACT65610:ACX65622 AMP65610:AMT65622 AWL65610:AWP65622 BGH65610:BGL65622 BQD65610:BQH65622 BZZ65610:CAD65622 CJV65610:CJZ65622 CTR65610:CTV65622 DDN65610:DDR65622 DNJ65610:DNN65622 DXF65610:DXJ65622 EHB65610:EHF65622 EQX65610:ERB65622 FAT65610:FAX65622 FKP65610:FKT65622 FUL65610:FUP65622 GEH65610:GEL65622 GOD65610:GOH65622 GXZ65610:GYD65622 HHV65610:HHZ65622 HRR65610:HRV65622 IBN65610:IBR65622 ILJ65610:ILN65622 IVF65610:IVJ65622 JFB65610:JFF65622 JOX65610:JPB65622 JYT65610:JYX65622 KIP65610:KIT65622 KSL65610:KSP65622 LCH65610:LCL65622 LMD65610:LMH65622 LVZ65610:LWD65622 MFV65610:MFZ65622 MPR65610:MPV65622 MZN65610:MZR65622 NJJ65610:NJN65622 NTF65610:NTJ65622 ODB65610:ODF65622 OMX65610:ONB65622 OWT65610:OWX65622 PGP65610:PGT65622 PQL65610:PQP65622 QAH65610:QAL65622 QKD65610:QKH65622 QTZ65610:QUD65622 RDV65610:RDZ65622 RNR65610:RNV65622 RXN65610:RXR65622 SHJ65610:SHN65622 SRF65610:SRJ65622 TBB65610:TBF65622 TKX65610:TLB65622 TUT65610:TUX65622 UEP65610:UET65622 UOL65610:UOP65622 UYH65610:UYL65622 VID65610:VIH65622 VRZ65610:VSD65622 WBV65610:WBZ65622 WLR65610:WLV65622 WVN65610:WVR65622 F131146:J131158 JB131146:JF131158 SX131146:TB131158 ACT131146:ACX131158 AMP131146:AMT131158 AWL131146:AWP131158 BGH131146:BGL131158 BQD131146:BQH131158 BZZ131146:CAD131158 CJV131146:CJZ131158 CTR131146:CTV131158 DDN131146:DDR131158 DNJ131146:DNN131158 DXF131146:DXJ131158 EHB131146:EHF131158 EQX131146:ERB131158 FAT131146:FAX131158 FKP131146:FKT131158 FUL131146:FUP131158 GEH131146:GEL131158 GOD131146:GOH131158 GXZ131146:GYD131158 HHV131146:HHZ131158 HRR131146:HRV131158 IBN131146:IBR131158 ILJ131146:ILN131158 IVF131146:IVJ131158 JFB131146:JFF131158 JOX131146:JPB131158 JYT131146:JYX131158 KIP131146:KIT131158 KSL131146:KSP131158 LCH131146:LCL131158 LMD131146:LMH131158 LVZ131146:LWD131158 MFV131146:MFZ131158 MPR131146:MPV131158 MZN131146:MZR131158 NJJ131146:NJN131158 NTF131146:NTJ131158 ODB131146:ODF131158 OMX131146:ONB131158 OWT131146:OWX131158 PGP131146:PGT131158 PQL131146:PQP131158 QAH131146:QAL131158 QKD131146:QKH131158 QTZ131146:QUD131158 RDV131146:RDZ131158 RNR131146:RNV131158 RXN131146:RXR131158 SHJ131146:SHN131158 SRF131146:SRJ131158 TBB131146:TBF131158 TKX131146:TLB131158 TUT131146:TUX131158 UEP131146:UET131158 UOL131146:UOP131158 UYH131146:UYL131158 VID131146:VIH131158 VRZ131146:VSD131158 WBV131146:WBZ131158 WLR131146:WLV131158 WVN131146:WVR131158 F196682:J196694 JB196682:JF196694 SX196682:TB196694 ACT196682:ACX196694 AMP196682:AMT196694 AWL196682:AWP196694 BGH196682:BGL196694 BQD196682:BQH196694 BZZ196682:CAD196694 CJV196682:CJZ196694 CTR196682:CTV196694 DDN196682:DDR196694 DNJ196682:DNN196694 DXF196682:DXJ196694 EHB196682:EHF196694 EQX196682:ERB196694 FAT196682:FAX196694 FKP196682:FKT196694 FUL196682:FUP196694 GEH196682:GEL196694 GOD196682:GOH196694 GXZ196682:GYD196694 HHV196682:HHZ196694 HRR196682:HRV196694 IBN196682:IBR196694 ILJ196682:ILN196694 IVF196682:IVJ196694 JFB196682:JFF196694 JOX196682:JPB196694 JYT196682:JYX196694 KIP196682:KIT196694 KSL196682:KSP196694 LCH196682:LCL196694 LMD196682:LMH196694 LVZ196682:LWD196694 MFV196682:MFZ196694 MPR196682:MPV196694 MZN196682:MZR196694 NJJ196682:NJN196694 NTF196682:NTJ196694 ODB196682:ODF196694 OMX196682:ONB196694 OWT196682:OWX196694 PGP196682:PGT196694 PQL196682:PQP196694 QAH196682:QAL196694 QKD196682:QKH196694 QTZ196682:QUD196694 RDV196682:RDZ196694 RNR196682:RNV196694 RXN196682:RXR196694 SHJ196682:SHN196694 SRF196682:SRJ196694 TBB196682:TBF196694 TKX196682:TLB196694 TUT196682:TUX196694 UEP196682:UET196694 UOL196682:UOP196694 UYH196682:UYL196694 VID196682:VIH196694 VRZ196682:VSD196694 WBV196682:WBZ196694 WLR196682:WLV196694 WVN196682:WVR196694 F262218:J262230 JB262218:JF262230 SX262218:TB262230 ACT262218:ACX262230 AMP262218:AMT262230 AWL262218:AWP262230 BGH262218:BGL262230 BQD262218:BQH262230 BZZ262218:CAD262230 CJV262218:CJZ262230 CTR262218:CTV262230 DDN262218:DDR262230 DNJ262218:DNN262230 DXF262218:DXJ262230 EHB262218:EHF262230 EQX262218:ERB262230 FAT262218:FAX262230 FKP262218:FKT262230 FUL262218:FUP262230 GEH262218:GEL262230 GOD262218:GOH262230 GXZ262218:GYD262230 HHV262218:HHZ262230 HRR262218:HRV262230 IBN262218:IBR262230 ILJ262218:ILN262230 IVF262218:IVJ262230 JFB262218:JFF262230 JOX262218:JPB262230 JYT262218:JYX262230 KIP262218:KIT262230 KSL262218:KSP262230 LCH262218:LCL262230 LMD262218:LMH262230 LVZ262218:LWD262230 MFV262218:MFZ262230 MPR262218:MPV262230 MZN262218:MZR262230 NJJ262218:NJN262230 NTF262218:NTJ262230 ODB262218:ODF262230 OMX262218:ONB262230 OWT262218:OWX262230 PGP262218:PGT262230 PQL262218:PQP262230 QAH262218:QAL262230 QKD262218:QKH262230 QTZ262218:QUD262230 RDV262218:RDZ262230 RNR262218:RNV262230 RXN262218:RXR262230 SHJ262218:SHN262230 SRF262218:SRJ262230 TBB262218:TBF262230 TKX262218:TLB262230 TUT262218:TUX262230 UEP262218:UET262230 UOL262218:UOP262230 UYH262218:UYL262230 VID262218:VIH262230 VRZ262218:VSD262230 WBV262218:WBZ262230 WLR262218:WLV262230 WVN262218:WVR262230 F327754:J327766 JB327754:JF327766 SX327754:TB327766 ACT327754:ACX327766 AMP327754:AMT327766 AWL327754:AWP327766 BGH327754:BGL327766 BQD327754:BQH327766 BZZ327754:CAD327766 CJV327754:CJZ327766 CTR327754:CTV327766 DDN327754:DDR327766 DNJ327754:DNN327766 DXF327754:DXJ327766 EHB327754:EHF327766 EQX327754:ERB327766 FAT327754:FAX327766 FKP327754:FKT327766 FUL327754:FUP327766 GEH327754:GEL327766 GOD327754:GOH327766 GXZ327754:GYD327766 HHV327754:HHZ327766 HRR327754:HRV327766 IBN327754:IBR327766 ILJ327754:ILN327766 IVF327754:IVJ327766 JFB327754:JFF327766 JOX327754:JPB327766 JYT327754:JYX327766 KIP327754:KIT327766 KSL327754:KSP327766 LCH327754:LCL327766 LMD327754:LMH327766 LVZ327754:LWD327766 MFV327754:MFZ327766 MPR327754:MPV327766 MZN327754:MZR327766 NJJ327754:NJN327766 NTF327754:NTJ327766 ODB327754:ODF327766 OMX327754:ONB327766 OWT327754:OWX327766 PGP327754:PGT327766 PQL327754:PQP327766 QAH327754:QAL327766 QKD327754:QKH327766 QTZ327754:QUD327766 RDV327754:RDZ327766 RNR327754:RNV327766 RXN327754:RXR327766 SHJ327754:SHN327766 SRF327754:SRJ327766 TBB327754:TBF327766 TKX327754:TLB327766 TUT327754:TUX327766 UEP327754:UET327766 UOL327754:UOP327766 UYH327754:UYL327766 VID327754:VIH327766 VRZ327754:VSD327766 WBV327754:WBZ327766 WLR327754:WLV327766 WVN327754:WVR327766 F393290:J393302 JB393290:JF393302 SX393290:TB393302 ACT393290:ACX393302 AMP393290:AMT393302 AWL393290:AWP393302 BGH393290:BGL393302 BQD393290:BQH393302 BZZ393290:CAD393302 CJV393290:CJZ393302 CTR393290:CTV393302 DDN393290:DDR393302 DNJ393290:DNN393302 DXF393290:DXJ393302 EHB393290:EHF393302 EQX393290:ERB393302 FAT393290:FAX393302 FKP393290:FKT393302 FUL393290:FUP393302 GEH393290:GEL393302 GOD393290:GOH393302 GXZ393290:GYD393302 HHV393290:HHZ393302 HRR393290:HRV393302 IBN393290:IBR393302 ILJ393290:ILN393302 IVF393290:IVJ393302 JFB393290:JFF393302 JOX393290:JPB393302 JYT393290:JYX393302 KIP393290:KIT393302 KSL393290:KSP393302 LCH393290:LCL393302 LMD393290:LMH393302 LVZ393290:LWD393302 MFV393290:MFZ393302 MPR393290:MPV393302 MZN393290:MZR393302 NJJ393290:NJN393302 NTF393290:NTJ393302 ODB393290:ODF393302 OMX393290:ONB393302 OWT393290:OWX393302 PGP393290:PGT393302 PQL393290:PQP393302 QAH393290:QAL393302 QKD393290:QKH393302 QTZ393290:QUD393302 RDV393290:RDZ393302 RNR393290:RNV393302 RXN393290:RXR393302 SHJ393290:SHN393302 SRF393290:SRJ393302 TBB393290:TBF393302 TKX393290:TLB393302 TUT393290:TUX393302 UEP393290:UET393302 UOL393290:UOP393302 UYH393290:UYL393302 VID393290:VIH393302 VRZ393290:VSD393302 WBV393290:WBZ393302 WLR393290:WLV393302 WVN393290:WVR393302 F458826:J458838 JB458826:JF458838 SX458826:TB458838 ACT458826:ACX458838 AMP458826:AMT458838 AWL458826:AWP458838 BGH458826:BGL458838 BQD458826:BQH458838 BZZ458826:CAD458838 CJV458826:CJZ458838 CTR458826:CTV458838 DDN458826:DDR458838 DNJ458826:DNN458838 DXF458826:DXJ458838 EHB458826:EHF458838 EQX458826:ERB458838 FAT458826:FAX458838 FKP458826:FKT458838 FUL458826:FUP458838 GEH458826:GEL458838 GOD458826:GOH458838 GXZ458826:GYD458838 HHV458826:HHZ458838 HRR458826:HRV458838 IBN458826:IBR458838 ILJ458826:ILN458838 IVF458826:IVJ458838 JFB458826:JFF458838 JOX458826:JPB458838 JYT458826:JYX458838 KIP458826:KIT458838 KSL458826:KSP458838 LCH458826:LCL458838 LMD458826:LMH458838 LVZ458826:LWD458838 MFV458826:MFZ458838 MPR458826:MPV458838 MZN458826:MZR458838 NJJ458826:NJN458838 NTF458826:NTJ458838 ODB458826:ODF458838 OMX458826:ONB458838 OWT458826:OWX458838 PGP458826:PGT458838 PQL458826:PQP458838 QAH458826:QAL458838 QKD458826:QKH458838 QTZ458826:QUD458838 RDV458826:RDZ458838 RNR458826:RNV458838 RXN458826:RXR458838 SHJ458826:SHN458838 SRF458826:SRJ458838 TBB458826:TBF458838 TKX458826:TLB458838 TUT458826:TUX458838 UEP458826:UET458838 UOL458826:UOP458838 UYH458826:UYL458838 VID458826:VIH458838 VRZ458826:VSD458838 WBV458826:WBZ458838 WLR458826:WLV458838 WVN458826:WVR458838 F524362:J524374 JB524362:JF524374 SX524362:TB524374 ACT524362:ACX524374 AMP524362:AMT524374 AWL524362:AWP524374 BGH524362:BGL524374 BQD524362:BQH524374 BZZ524362:CAD524374 CJV524362:CJZ524374 CTR524362:CTV524374 DDN524362:DDR524374 DNJ524362:DNN524374 DXF524362:DXJ524374 EHB524362:EHF524374 EQX524362:ERB524374 FAT524362:FAX524374 FKP524362:FKT524374 FUL524362:FUP524374 GEH524362:GEL524374 GOD524362:GOH524374 GXZ524362:GYD524374 HHV524362:HHZ524374 HRR524362:HRV524374 IBN524362:IBR524374 ILJ524362:ILN524374 IVF524362:IVJ524374 JFB524362:JFF524374 JOX524362:JPB524374 JYT524362:JYX524374 KIP524362:KIT524374 KSL524362:KSP524374 LCH524362:LCL524374 LMD524362:LMH524374 LVZ524362:LWD524374 MFV524362:MFZ524374 MPR524362:MPV524374 MZN524362:MZR524374 NJJ524362:NJN524374 NTF524362:NTJ524374 ODB524362:ODF524374 OMX524362:ONB524374 OWT524362:OWX524374 PGP524362:PGT524374 PQL524362:PQP524374 QAH524362:QAL524374 QKD524362:QKH524374 QTZ524362:QUD524374 RDV524362:RDZ524374 RNR524362:RNV524374 RXN524362:RXR524374 SHJ524362:SHN524374 SRF524362:SRJ524374 TBB524362:TBF524374 TKX524362:TLB524374 TUT524362:TUX524374 UEP524362:UET524374 UOL524362:UOP524374 UYH524362:UYL524374 VID524362:VIH524374 VRZ524362:VSD524374 WBV524362:WBZ524374 WLR524362:WLV524374 WVN524362:WVR524374 F589898:J589910 JB589898:JF589910 SX589898:TB589910 ACT589898:ACX589910 AMP589898:AMT589910 AWL589898:AWP589910 BGH589898:BGL589910 BQD589898:BQH589910 BZZ589898:CAD589910 CJV589898:CJZ589910 CTR589898:CTV589910 DDN589898:DDR589910 DNJ589898:DNN589910 DXF589898:DXJ589910 EHB589898:EHF589910 EQX589898:ERB589910 FAT589898:FAX589910 FKP589898:FKT589910 FUL589898:FUP589910 GEH589898:GEL589910 GOD589898:GOH589910 GXZ589898:GYD589910 HHV589898:HHZ589910 HRR589898:HRV589910 IBN589898:IBR589910 ILJ589898:ILN589910 IVF589898:IVJ589910 JFB589898:JFF589910 JOX589898:JPB589910 JYT589898:JYX589910 KIP589898:KIT589910 KSL589898:KSP589910 LCH589898:LCL589910 LMD589898:LMH589910 LVZ589898:LWD589910 MFV589898:MFZ589910 MPR589898:MPV589910 MZN589898:MZR589910 NJJ589898:NJN589910 NTF589898:NTJ589910 ODB589898:ODF589910 OMX589898:ONB589910 OWT589898:OWX589910 PGP589898:PGT589910 PQL589898:PQP589910 QAH589898:QAL589910 QKD589898:QKH589910 QTZ589898:QUD589910 RDV589898:RDZ589910 RNR589898:RNV589910 RXN589898:RXR589910 SHJ589898:SHN589910 SRF589898:SRJ589910 TBB589898:TBF589910 TKX589898:TLB589910 TUT589898:TUX589910 UEP589898:UET589910 UOL589898:UOP589910 UYH589898:UYL589910 VID589898:VIH589910 VRZ589898:VSD589910 WBV589898:WBZ589910 WLR589898:WLV589910 WVN589898:WVR589910 F655434:J655446 JB655434:JF655446 SX655434:TB655446 ACT655434:ACX655446 AMP655434:AMT655446 AWL655434:AWP655446 BGH655434:BGL655446 BQD655434:BQH655446 BZZ655434:CAD655446 CJV655434:CJZ655446 CTR655434:CTV655446 DDN655434:DDR655446 DNJ655434:DNN655446 DXF655434:DXJ655446 EHB655434:EHF655446 EQX655434:ERB655446 FAT655434:FAX655446 FKP655434:FKT655446 FUL655434:FUP655446 GEH655434:GEL655446 GOD655434:GOH655446 GXZ655434:GYD655446 HHV655434:HHZ655446 HRR655434:HRV655446 IBN655434:IBR655446 ILJ655434:ILN655446 IVF655434:IVJ655446 JFB655434:JFF655446 JOX655434:JPB655446 JYT655434:JYX655446 KIP655434:KIT655446 KSL655434:KSP655446 LCH655434:LCL655446 LMD655434:LMH655446 LVZ655434:LWD655446 MFV655434:MFZ655446 MPR655434:MPV655446 MZN655434:MZR655446 NJJ655434:NJN655446 NTF655434:NTJ655446 ODB655434:ODF655446 OMX655434:ONB655446 OWT655434:OWX655446 PGP655434:PGT655446 PQL655434:PQP655446 QAH655434:QAL655446 QKD655434:QKH655446 QTZ655434:QUD655446 RDV655434:RDZ655446 RNR655434:RNV655446 RXN655434:RXR655446 SHJ655434:SHN655446 SRF655434:SRJ655446 TBB655434:TBF655446 TKX655434:TLB655446 TUT655434:TUX655446 UEP655434:UET655446 UOL655434:UOP655446 UYH655434:UYL655446 VID655434:VIH655446 VRZ655434:VSD655446 WBV655434:WBZ655446 WLR655434:WLV655446 WVN655434:WVR655446 F720970:J720982 JB720970:JF720982 SX720970:TB720982 ACT720970:ACX720982 AMP720970:AMT720982 AWL720970:AWP720982 BGH720970:BGL720982 BQD720970:BQH720982 BZZ720970:CAD720982 CJV720970:CJZ720982 CTR720970:CTV720982 DDN720970:DDR720982 DNJ720970:DNN720982 DXF720970:DXJ720982 EHB720970:EHF720982 EQX720970:ERB720982 FAT720970:FAX720982 FKP720970:FKT720982 FUL720970:FUP720982 GEH720970:GEL720982 GOD720970:GOH720982 GXZ720970:GYD720982 HHV720970:HHZ720982 HRR720970:HRV720982 IBN720970:IBR720982 ILJ720970:ILN720982 IVF720970:IVJ720982 JFB720970:JFF720982 JOX720970:JPB720982 JYT720970:JYX720982 KIP720970:KIT720982 KSL720970:KSP720982 LCH720970:LCL720982 LMD720970:LMH720982 LVZ720970:LWD720982 MFV720970:MFZ720982 MPR720970:MPV720982 MZN720970:MZR720982 NJJ720970:NJN720982 NTF720970:NTJ720982 ODB720970:ODF720982 OMX720970:ONB720982 OWT720970:OWX720982 PGP720970:PGT720982 PQL720970:PQP720982 QAH720970:QAL720982 QKD720970:QKH720982 QTZ720970:QUD720982 RDV720970:RDZ720982 RNR720970:RNV720982 RXN720970:RXR720982 SHJ720970:SHN720982 SRF720970:SRJ720982 TBB720970:TBF720982 TKX720970:TLB720982 TUT720970:TUX720982 UEP720970:UET720982 UOL720970:UOP720982 UYH720970:UYL720982 VID720970:VIH720982 VRZ720970:VSD720982 WBV720970:WBZ720982 WLR720970:WLV720982 WVN720970:WVR720982 F786506:J786518 JB786506:JF786518 SX786506:TB786518 ACT786506:ACX786518 AMP786506:AMT786518 AWL786506:AWP786518 BGH786506:BGL786518 BQD786506:BQH786518 BZZ786506:CAD786518 CJV786506:CJZ786518 CTR786506:CTV786518 DDN786506:DDR786518 DNJ786506:DNN786518 DXF786506:DXJ786518 EHB786506:EHF786518 EQX786506:ERB786518 FAT786506:FAX786518 FKP786506:FKT786518 FUL786506:FUP786518 GEH786506:GEL786518 GOD786506:GOH786518 GXZ786506:GYD786518 HHV786506:HHZ786518 HRR786506:HRV786518 IBN786506:IBR786518 ILJ786506:ILN786518 IVF786506:IVJ786518 JFB786506:JFF786518 JOX786506:JPB786518 JYT786506:JYX786518 KIP786506:KIT786518 KSL786506:KSP786518 LCH786506:LCL786518 LMD786506:LMH786518 LVZ786506:LWD786518 MFV786506:MFZ786518 MPR786506:MPV786518 MZN786506:MZR786518 NJJ786506:NJN786518 NTF786506:NTJ786518 ODB786506:ODF786518 OMX786506:ONB786518 OWT786506:OWX786518 PGP786506:PGT786518 PQL786506:PQP786518 QAH786506:QAL786518 QKD786506:QKH786518 QTZ786506:QUD786518 RDV786506:RDZ786518 RNR786506:RNV786518 RXN786506:RXR786518 SHJ786506:SHN786518 SRF786506:SRJ786518 TBB786506:TBF786518 TKX786506:TLB786518 TUT786506:TUX786518 UEP786506:UET786518 UOL786506:UOP786518 UYH786506:UYL786518 VID786506:VIH786518 VRZ786506:VSD786518 WBV786506:WBZ786518 WLR786506:WLV786518 WVN786506:WVR786518 F852042:J852054 JB852042:JF852054 SX852042:TB852054 ACT852042:ACX852054 AMP852042:AMT852054 AWL852042:AWP852054 BGH852042:BGL852054 BQD852042:BQH852054 BZZ852042:CAD852054 CJV852042:CJZ852054 CTR852042:CTV852054 DDN852042:DDR852054 DNJ852042:DNN852054 DXF852042:DXJ852054 EHB852042:EHF852054 EQX852042:ERB852054 FAT852042:FAX852054 FKP852042:FKT852054 FUL852042:FUP852054 GEH852042:GEL852054 GOD852042:GOH852054 GXZ852042:GYD852054 HHV852042:HHZ852054 HRR852042:HRV852054 IBN852042:IBR852054 ILJ852042:ILN852054 IVF852042:IVJ852054 JFB852042:JFF852054 JOX852042:JPB852054 JYT852042:JYX852054 KIP852042:KIT852054 KSL852042:KSP852054 LCH852042:LCL852054 LMD852042:LMH852054 LVZ852042:LWD852054 MFV852042:MFZ852054 MPR852042:MPV852054 MZN852042:MZR852054 NJJ852042:NJN852054 NTF852042:NTJ852054 ODB852042:ODF852054 OMX852042:ONB852054 OWT852042:OWX852054 PGP852042:PGT852054 PQL852042:PQP852054 QAH852042:QAL852054 QKD852042:QKH852054 QTZ852042:QUD852054 RDV852042:RDZ852054 RNR852042:RNV852054 RXN852042:RXR852054 SHJ852042:SHN852054 SRF852042:SRJ852054 TBB852042:TBF852054 TKX852042:TLB852054 TUT852042:TUX852054 UEP852042:UET852054 UOL852042:UOP852054 UYH852042:UYL852054 VID852042:VIH852054 VRZ852042:VSD852054 WBV852042:WBZ852054 WLR852042:WLV852054 WVN852042:WVR852054 F917578:J917590 JB917578:JF917590 SX917578:TB917590 ACT917578:ACX917590 AMP917578:AMT917590 AWL917578:AWP917590 BGH917578:BGL917590 BQD917578:BQH917590 BZZ917578:CAD917590 CJV917578:CJZ917590 CTR917578:CTV917590 DDN917578:DDR917590 DNJ917578:DNN917590 DXF917578:DXJ917590 EHB917578:EHF917590 EQX917578:ERB917590 FAT917578:FAX917590 FKP917578:FKT917590 FUL917578:FUP917590 GEH917578:GEL917590 GOD917578:GOH917590 GXZ917578:GYD917590 HHV917578:HHZ917590 HRR917578:HRV917590 IBN917578:IBR917590 ILJ917578:ILN917590 IVF917578:IVJ917590 JFB917578:JFF917590 JOX917578:JPB917590 JYT917578:JYX917590 KIP917578:KIT917590 KSL917578:KSP917590 LCH917578:LCL917590 LMD917578:LMH917590 LVZ917578:LWD917590 MFV917578:MFZ917590 MPR917578:MPV917590 MZN917578:MZR917590 NJJ917578:NJN917590 NTF917578:NTJ917590 ODB917578:ODF917590 OMX917578:ONB917590 OWT917578:OWX917590 PGP917578:PGT917590 PQL917578:PQP917590 QAH917578:QAL917590 QKD917578:QKH917590 QTZ917578:QUD917590 RDV917578:RDZ917590 RNR917578:RNV917590 RXN917578:RXR917590 SHJ917578:SHN917590 SRF917578:SRJ917590 TBB917578:TBF917590 TKX917578:TLB917590 TUT917578:TUX917590 UEP917578:UET917590 UOL917578:UOP917590 UYH917578:UYL917590 VID917578:VIH917590 VRZ917578:VSD917590 WBV917578:WBZ917590 WLR917578:WLV917590 WVN917578:WVR917590 F983114:J983126 JB983114:JF983126 SX983114:TB983126 ACT983114:ACX983126 AMP983114:AMT983126 AWL983114:AWP983126 BGH983114:BGL983126 BQD983114:BQH983126 BZZ983114:CAD983126 CJV983114:CJZ983126 CTR983114:CTV983126 DDN983114:DDR983126 DNJ983114:DNN983126 DXF983114:DXJ983126 EHB983114:EHF983126 EQX983114:ERB983126 FAT983114:FAX983126 FKP983114:FKT983126 FUL983114:FUP983126 GEH983114:GEL983126 GOD983114:GOH983126 GXZ983114:GYD983126 HHV983114:HHZ983126 HRR983114:HRV983126 IBN983114:IBR983126 ILJ983114:ILN983126 IVF983114:IVJ983126 JFB983114:JFF983126 JOX983114:JPB983126 JYT983114:JYX983126 KIP983114:KIT983126 KSL983114:KSP983126 LCH983114:LCL983126 LMD983114:LMH983126 LVZ983114:LWD983126 MFV983114:MFZ983126 MPR983114:MPV983126 MZN983114:MZR983126 NJJ983114:NJN983126 NTF983114:NTJ983126 ODB983114:ODF983126 OMX983114:ONB983126 OWT983114:OWX983126 PGP983114:PGT983126 PQL983114:PQP983126 QAH983114:QAL983126 QKD983114:QKH983126 QTZ983114:QUD983126 RDV983114:RDZ983126 RNR983114:RNV983126 RXN983114:RXR983126 SHJ983114:SHN983126 SRF983114:SRJ983126 TBB983114:TBF983126 TKX983114:TLB983126 TUT983114:TUX983126 UEP983114:UET983126 UOL983114:UOP983126 UYH983114:UYL983126 VID983114:VIH983126 VRZ983114:VSD983126 WBV983114:WBZ983126 WLR983114:WLV983126 WVN983114:WVR983126 F63:J72 JB63:JF72 SX63:TB72 ACT63:ACX72 AMP63:AMT72 AWL63:AWP72 BGH63:BGL72 BQD63:BQH72 BZZ63:CAD72 CJV63:CJZ72 CTR63:CTV72 DDN63:DDR72 DNJ63:DNN72 DXF63:DXJ72 EHB63:EHF72 EQX63:ERB72 FAT63:FAX72 FKP63:FKT72 FUL63:FUP72 GEH63:GEL72 GOD63:GOH72 GXZ63:GYD72 HHV63:HHZ72 HRR63:HRV72 IBN63:IBR72 ILJ63:ILN72 IVF63:IVJ72 JFB63:JFF72 JOX63:JPB72 JYT63:JYX72 KIP63:KIT72 KSL63:KSP72 LCH63:LCL72 LMD63:LMH72 LVZ63:LWD72 MFV63:MFZ72 MPR63:MPV72 MZN63:MZR72 NJJ63:NJN72 NTF63:NTJ72 ODB63:ODF72 OMX63:ONB72 OWT63:OWX72 PGP63:PGT72 PQL63:PQP72 QAH63:QAL72 QKD63:QKH72 QTZ63:QUD72 RDV63:RDZ72 RNR63:RNV72 RXN63:RXR72 SHJ63:SHN72 SRF63:SRJ72 TBB63:TBF72 TKX63:TLB72 TUT63:TUX72 UEP63:UET72 UOL63:UOP72 UYH63:UYL72 VID63:VIH72 VRZ63:VSD72 WBV63:WBZ72 WLR63:WLV72 WVN63:WVR72 F65599:J65608 JB65599:JF65608 SX65599:TB65608 ACT65599:ACX65608 AMP65599:AMT65608 AWL65599:AWP65608 BGH65599:BGL65608 BQD65599:BQH65608 BZZ65599:CAD65608 CJV65599:CJZ65608 CTR65599:CTV65608 DDN65599:DDR65608 DNJ65599:DNN65608 DXF65599:DXJ65608 EHB65599:EHF65608 EQX65599:ERB65608 FAT65599:FAX65608 FKP65599:FKT65608 FUL65599:FUP65608 GEH65599:GEL65608 GOD65599:GOH65608 GXZ65599:GYD65608 HHV65599:HHZ65608 HRR65599:HRV65608 IBN65599:IBR65608 ILJ65599:ILN65608 IVF65599:IVJ65608 JFB65599:JFF65608 JOX65599:JPB65608 JYT65599:JYX65608 KIP65599:KIT65608 KSL65599:KSP65608 LCH65599:LCL65608 LMD65599:LMH65608 LVZ65599:LWD65608 MFV65599:MFZ65608 MPR65599:MPV65608 MZN65599:MZR65608 NJJ65599:NJN65608 NTF65599:NTJ65608 ODB65599:ODF65608 OMX65599:ONB65608 OWT65599:OWX65608 PGP65599:PGT65608 PQL65599:PQP65608 QAH65599:QAL65608 QKD65599:QKH65608 QTZ65599:QUD65608 RDV65599:RDZ65608 RNR65599:RNV65608 RXN65599:RXR65608 SHJ65599:SHN65608 SRF65599:SRJ65608 TBB65599:TBF65608 TKX65599:TLB65608 TUT65599:TUX65608 UEP65599:UET65608 UOL65599:UOP65608 UYH65599:UYL65608 VID65599:VIH65608 VRZ65599:VSD65608 WBV65599:WBZ65608 WLR65599:WLV65608 WVN65599:WVR65608 F131135:J131144 JB131135:JF131144 SX131135:TB131144 ACT131135:ACX131144 AMP131135:AMT131144 AWL131135:AWP131144 BGH131135:BGL131144 BQD131135:BQH131144 BZZ131135:CAD131144 CJV131135:CJZ131144 CTR131135:CTV131144 DDN131135:DDR131144 DNJ131135:DNN131144 DXF131135:DXJ131144 EHB131135:EHF131144 EQX131135:ERB131144 FAT131135:FAX131144 FKP131135:FKT131144 FUL131135:FUP131144 GEH131135:GEL131144 GOD131135:GOH131144 GXZ131135:GYD131144 HHV131135:HHZ131144 HRR131135:HRV131144 IBN131135:IBR131144 ILJ131135:ILN131144 IVF131135:IVJ131144 JFB131135:JFF131144 JOX131135:JPB131144 JYT131135:JYX131144 KIP131135:KIT131144 KSL131135:KSP131144 LCH131135:LCL131144 LMD131135:LMH131144 LVZ131135:LWD131144 MFV131135:MFZ131144 MPR131135:MPV131144 MZN131135:MZR131144 NJJ131135:NJN131144 NTF131135:NTJ131144 ODB131135:ODF131144 OMX131135:ONB131144 OWT131135:OWX131144 PGP131135:PGT131144 PQL131135:PQP131144 QAH131135:QAL131144 QKD131135:QKH131144 QTZ131135:QUD131144 RDV131135:RDZ131144 RNR131135:RNV131144 RXN131135:RXR131144 SHJ131135:SHN131144 SRF131135:SRJ131144 TBB131135:TBF131144 TKX131135:TLB131144 TUT131135:TUX131144 UEP131135:UET131144 UOL131135:UOP131144 UYH131135:UYL131144 VID131135:VIH131144 VRZ131135:VSD131144 WBV131135:WBZ131144 WLR131135:WLV131144 WVN131135:WVR131144 F196671:J196680 JB196671:JF196680 SX196671:TB196680 ACT196671:ACX196680 AMP196671:AMT196680 AWL196671:AWP196680 BGH196671:BGL196680 BQD196671:BQH196680 BZZ196671:CAD196680 CJV196671:CJZ196680 CTR196671:CTV196680 DDN196671:DDR196680 DNJ196671:DNN196680 DXF196671:DXJ196680 EHB196671:EHF196680 EQX196671:ERB196680 FAT196671:FAX196680 FKP196671:FKT196680 FUL196671:FUP196680 GEH196671:GEL196680 GOD196671:GOH196680 GXZ196671:GYD196680 HHV196671:HHZ196680 HRR196671:HRV196680 IBN196671:IBR196680 ILJ196671:ILN196680 IVF196671:IVJ196680 JFB196671:JFF196680 JOX196671:JPB196680 JYT196671:JYX196680 KIP196671:KIT196680 KSL196671:KSP196680 LCH196671:LCL196680 LMD196671:LMH196680 LVZ196671:LWD196680 MFV196671:MFZ196680 MPR196671:MPV196680 MZN196671:MZR196680 NJJ196671:NJN196680 NTF196671:NTJ196680 ODB196671:ODF196680 OMX196671:ONB196680 OWT196671:OWX196680 PGP196671:PGT196680 PQL196671:PQP196680 QAH196671:QAL196680 QKD196671:QKH196680 QTZ196671:QUD196680 RDV196671:RDZ196680 RNR196671:RNV196680 RXN196671:RXR196680 SHJ196671:SHN196680 SRF196671:SRJ196680 TBB196671:TBF196680 TKX196671:TLB196680 TUT196671:TUX196680 UEP196671:UET196680 UOL196671:UOP196680 UYH196671:UYL196680 VID196671:VIH196680 VRZ196671:VSD196680 WBV196671:WBZ196680 WLR196671:WLV196680 WVN196671:WVR196680 F262207:J262216 JB262207:JF262216 SX262207:TB262216 ACT262207:ACX262216 AMP262207:AMT262216 AWL262207:AWP262216 BGH262207:BGL262216 BQD262207:BQH262216 BZZ262207:CAD262216 CJV262207:CJZ262216 CTR262207:CTV262216 DDN262207:DDR262216 DNJ262207:DNN262216 DXF262207:DXJ262216 EHB262207:EHF262216 EQX262207:ERB262216 FAT262207:FAX262216 FKP262207:FKT262216 FUL262207:FUP262216 GEH262207:GEL262216 GOD262207:GOH262216 GXZ262207:GYD262216 HHV262207:HHZ262216 HRR262207:HRV262216 IBN262207:IBR262216 ILJ262207:ILN262216 IVF262207:IVJ262216 JFB262207:JFF262216 JOX262207:JPB262216 JYT262207:JYX262216 KIP262207:KIT262216 KSL262207:KSP262216 LCH262207:LCL262216 LMD262207:LMH262216 LVZ262207:LWD262216 MFV262207:MFZ262216 MPR262207:MPV262216 MZN262207:MZR262216 NJJ262207:NJN262216 NTF262207:NTJ262216 ODB262207:ODF262216 OMX262207:ONB262216 OWT262207:OWX262216 PGP262207:PGT262216 PQL262207:PQP262216 QAH262207:QAL262216 QKD262207:QKH262216 QTZ262207:QUD262216 RDV262207:RDZ262216 RNR262207:RNV262216 RXN262207:RXR262216 SHJ262207:SHN262216 SRF262207:SRJ262216 TBB262207:TBF262216 TKX262207:TLB262216 TUT262207:TUX262216 UEP262207:UET262216 UOL262207:UOP262216 UYH262207:UYL262216 VID262207:VIH262216 VRZ262207:VSD262216 WBV262207:WBZ262216 WLR262207:WLV262216 WVN262207:WVR262216 F327743:J327752 JB327743:JF327752 SX327743:TB327752 ACT327743:ACX327752 AMP327743:AMT327752 AWL327743:AWP327752 BGH327743:BGL327752 BQD327743:BQH327752 BZZ327743:CAD327752 CJV327743:CJZ327752 CTR327743:CTV327752 DDN327743:DDR327752 DNJ327743:DNN327752 DXF327743:DXJ327752 EHB327743:EHF327752 EQX327743:ERB327752 FAT327743:FAX327752 FKP327743:FKT327752 FUL327743:FUP327752 GEH327743:GEL327752 GOD327743:GOH327752 GXZ327743:GYD327752 HHV327743:HHZ327752 HRR327743:HRV327752 IBN327743:IBR327752 ILJ327743:ILN327752 IVF327743:IVJ327752 JFB327743:JFF327752 JOX327743:JPB327752 JYT327743:JYX327752 KIP327743:KIT327752 KSL327743:KSP327752 LCH327743:LCL327752 LMD327743:LMH327752 LVZ327743:LWD327752 MFV327743:MFZ327752 MPR327743:MPV327752 MZN327743:MZR327752 NJJ327743:NJN327752 NTF327743:NTJ327752 ODB327743:ODF327752 OMX327743:ONB327752 OWT327743:OWX327752 PGP327743:PGT327752 PQL327743:PQP327752 QAH327743:QAL327752 QKD327743:QKH327752 QTZ327743:QUD327752 RDV327743:RDZ327752 RNR327743:RNV327752 RXN327743:RXR327752 SHJ327743:SHN327752 SRF327743:SRJ327752 TBB327743:TBF327752 TKX327743:TLB327752 TUT327743:TUX327752 UEP327743:UET327752 UOL327743:UOP327752 UYH327743:UYL327752 VID327743:VIH327752 VRZ327743:VSD327752 WBV327743:WBZ327752 WLR327743:WLV327752 WVN327743:WVR327752 F393279:J393288 JB393279:JF393288 SX393279:TB393288 ACT393279:ACX393288 AMP393279:AMT393288 AWL393279:AWP393288 BGH393279:BGL393288 BQD393279:BQH393288 BZZ393279:CAD393288 CJV393279:CJZ393288 CTR393279:CTV393288 DDN393279:DDR393288 DNJ393279:DNN393288 DXF393279:DXJ393288 EHB393279:EHF393288 EQX393279:ERB393288 FAT393279:FAX393288 FKP393279:FKT393288 FUL393279:FUP393288 GEH393279:GEL393288 GOD393279:GOH393288 GXZ393279:GYD393288 HHV393279:HHZ393288 HRR393279:HRV393288 IBN393279:IBR393288 ILJ393279:ILN393288 IVF393279:IVJ393288 JFB393279:JFF393288 JOX393279:JPB393288 JYT393279:JYX393288 KIP393279:KIT393288 KSL393279:KSP393288 LCH393279:LCL393288 LMD393279:LMH393288 LVZ393279:LWD393288 MFV393279:MFZ393288 MPR393279:MPV393288 MZN393279:MZR393288 NJJ393279:NJN393288 NTF393279:NTJ393288 ODB393279:ODF393288 OMX393279:ONB393288 OWT393279:OWX393288 PGP393279:PGT393288 PQL393279:PQP393288 QAH393279:QAL393288 QKD393279:QKH393288 QTZ393279:QUD393288 RDV393279:RDZ393288 RNR393279:RNV393288 RXN393279:RXR393288 SHJ393279:SHN393288 SRF393279:SRJ393288 TBB393279:TBF393288 TKX393279:TLB393288 TUT393279:TUX393288 UEP393279:UET393288 UOL393279:UOP393288 UYH393279:UYL393288 VID393279:VIH393288 VRZ393279:VSD393288 WBV393279:WBZ393288 WLR393279:WLV393288 WVN393279:WVR393288 F458815:J458824 JB458815:JF458824 SX458815:TB458824 ACT458815:ACX458824 AMP458815:AMT458824 AWL458815:AWP458824 BGH458815:BGL458824 BQD458815:BQH458824 BZZ458815:CAD458824 CJV458815:CJZ458824 CTR458815:CTV458824 DDN458815:DDR458824 DNJ458815:DNN458824 DXF458815:DXJ458824 EHB458815:EHF458824 EQX458815:ERB458824 FAT458815:FAX458824 FKP458815:FKT458824 FUL458815:FUP458824 GEH458815:GEL458824 GOD458815:GOH458824 GXZ458815:GYD458824 HHV458815:HHZ458824 HRR458815:HRV458824 IBN458815:IBR458824 ILJ458815:ILN458824 IVF458815:IVJ458824 JFB458815:JFF458824 JOX458815:JPB458824 JYT458815:JYX458824 KIP458815:KIT458824 KSL458815:KSP458824 LCH458815:LCL458824 LMD458815:LMH458824 LVZ458815:LWD458824 MFV458815:MFZ458824 MPR458815:MPV458824 MZN458815:MZR458824 NJJ458815:NJN458824 NTF458815:NTJ458824 ODB458815:ODF458824 OMX458815:ONB458824 OWT458815:OWX458824 PGP458815:PGT458824 PQL458815:PQP458824 QAH458815:QAL458824 QKD458815:QKH458824 QTZ458815:QUD458824 RDV458815:RDZ458824 RNR458815:RNV458824 RXN458815:RXR458824 SHJ458815:SHN458824 SRF458815:SRJ458824 TBB458815:TBF458824 TKX458815:TLB458824 TUT458815:TUX458824 UEP458815:UET458824 UOL458815:UOP458824 UYH458815:UYL458824 VID458815:VIH458824 VRZ458815:VSD458824 WBV458815:WBZ458824 WLR458815:WLV458824 WVN458815:WVR458824 F524351:J524360 JB524351:JF524360 SX524351:TB524360 ACT524351:ACX524360 AMP524351:AMT524360 AWL524351:AWP524360 BGH524351:BGL524360 BQD524351:BQH524360 BZZ524351:CAD524360 CJV524351:CJZ524360 CTR524351:CTV524360 DDN524351:DDR524360 DNJ524351:DNN524360 DXF524351:DXJ524360 EHB524351:EHF524360 EQX524351:ERB524360 FAT524351:FAX524360 FKP524351:FKT524360 FUL524351:FUP524360 GEH524351:GEL524360 GOD524351:GOH524360 GXZ524351:GYD524360 HHV524351:HHZ524360 HRR524351:HRV524360 IBN524351:IBR524360 ILJ524351:ILN524360 IVF524351:IVJ524360 JFB524351:JFF524360 JOX524351:JPB524360 JYT524351:JYX524360 KIP524351:KIT524360 KSL524351:KSP524360 LCH524351:LCL524360 LMD524351:LMH524360 LVZ524351:LWD524360 MFV524351:MFZ524360 MPR524351:MPV524360 MZN524351:MZR524360 NJJ524351:NJN524360 NTF524351:NTJ524360 ODB524351:ODF524360 OMX524351:ONB524360 OWT524351:OWX524360 PGP524351:PGT524360 PQL524351:PQP524360 QAH524351:QAL524360 QKD524351:QKH524360 QTZ524351:QUD524360 RDV524351:RDZ524360 RNR524351:RNV524360 RXN524351:RXR524360 SHJ524351:SHN524360 SRF524351:SRJ524360 TBB524351:TBF524360 TKX524351:TLB524360 TUT524351:TUX524360 UEP524351:UET524360 UOL524351:UOP524360 UYH524351:UYL524360 VID524351:VIH524360 VRZ524351:VSD524360 WBV524351:WBZ524360 WLR524351:WLV524360 WVN524351:WVR524360 F589887:J589896 JB589887:JF589896 SX589887:TB589896 ACT589887:ACX589896 AMP589887:AMT589896 AWL589887:AWP589896 BGH589887:BGL589896 BQD589887:BQH589896 BZZ589887:CAD589896 CJV589887:CJZ589896 CTR589887:CTV589896 DDN589887:DDR589896 DNJ589887:DNN589896 DXF589887:DXJ589896 EHB589887:EHF589896 EQX589887:ERB589896 FAT589887:FAX589896 FKP589887:FKT589896 FUL589887:FUP589896 GEH589887:GEL589896 GOD589887:GOH589896 GXZ589887:GYD589896 HHV589887:HHZ589896 HRR589887:HRV589896 IBN589887:IBR589896 ILJ589887:ILN589896 IVF589887:IVJ589896 JFB589887:JFF589896 JOX589887:JPB589896 JYT589887:JYX589896 KIP589887:KIT589896 KSL589887:KSP589896 LCH589887:LCL589896 LMD589887:LMH589896 LVZ589887:LWD589896 MFV589887:MFZ589896 MPR589887:MPV589896 MZN589887:MZR589896 NJJ589887:NJN589896 NTF589887:NTJ589896 ODB589887:ODF589896 OMX589887:ONB589896 OWT589887:OWX589896 PGP589887:PGT589896 PQL589887:PQP589896 QAH589887:QAL589896 QKD589887:QKH589896 QTZ589887:QUD589896 RDV589887:RDZ589896 RNR589887:RNV589896 RXN589887:RXR589896 SHJ589887:SHN589896 SRF589887:SRJ589896 TBB589887:TBF589896 TKX589887:TLB589896 TUT589887:TUX589896 UEP589887:UET589896 UOL589887:UOP589896 UYH589887:UYL589896 VID589887:VIH589896 VRZ589887:VSD589896 WBV589887:WBZ589896 WLR589887:WLV589896 WVN589887:WVR589896 F655423:J655432 JB655423:JF655432 SX655423:TB655432 ACT655423:ACX655432 AMP655423:AMT655432 AWL655423:AWP655432 BGH655423:BGL655432 BQD655423:BQH655432 BZZ655423:CAD655432 CJV655423:CJZ655432 CTR655423:CTV655432 DDN655423:DDR655432 DNJ655423:DNN655432 DXF655423:DXJ655432 EHB655423:EHF655432 EQX655423:ERB655432 FAT655423:FAX655432 FKP655423:FKT655432 FUL655423:FUP655432 GEH655423:GEL655432 GOD655423:GOH655432 GXZ655423:GYD655432 HHV655423:HHZ655432 HRR655423:HRV655432 IBN655423:IBR655432 ILJ655423:ILN655432 IVF655423:IVJ655432 JFB655423:JFF655432 JOX655423:JPB655432 JYT655423:JYX655432 KIP655423:KIT655432 KSL655423:KSP655432 LCH655423:LCL655432 LMD655423:LMH655432 LVZ655423:LWD655432 MFV655423:MFZ655432 MPR655423:MPV655432 MZN655423:MZR655432 NJJ655423:NJN655432 NTF655423:NTJ655432 ODB655423:ODF655432 OMX655423:ONB655432 OWT655423:OWX655432 PGP655423:PGT655432 PQL655423:PQP655432 QAH655423:QAL655432 QKD655423:QKH655432 QTZ655423:QUD655432 RDV655423:RDZ655432 RNR655423:RNV655432 RXN655423:RXR655432 SHJ655423:SHN655432 SRF655423:SRJ655432 TBB655423:TBF655432 TKX655423:TLB655432 TUT655423:TUX655432 UEP655423:UET655432 UOL655423:UOP655432 UYH655423:UYL655432 VID655423:VIH655432 VRZ655423:VSD655432 WBV655423:WBZ655432 WLR655423:WLV655432 WVN655423:WVR655432 F720959:J720968 JB720959:JF720968 SX720959:TB720968 ACT720959:ACX720968 AMP720959:AMT720968 AWL720959:AWP720968 BGH720959:BGL720968 BQD720959:BQH720968 BZZ720959:CAD720968 CJV720959:CJZ720968 CTR720959:CTV720968 DDN720959:DDR720968 DNJ720959:DNN720968 DXF720959:DXJ720968 EHB720959:EHF720968 EQX720959:ERB720968 FAT720959:FAX720968 FKP720959:FKT720968 FUL720959:FUP720968 GEH720959:GEL720968 GOD720959:GOH720968 GXZ720959:GYD720968 HHV720959:HHZ720968 HRR720959:HRV720968 IBN720959:IBR720968 ILJ720959:ILN720968 IVF720959:IVJ720968 JFB720959:JFF720968 JOX720959:JPB720968 JYT720959:JYX720968 KIP720959:KIT720968 KSL720959:KSP720968 LCH720959:LCL720968 LMD720959:LMH720968 LVZ720959:LWD720968 MFV720959:MFZ720968 MPR720959:MPV720968 MZN720959:MZR720968 NJJ720959:NJN720968 NTF720959:NTJ720968 ODB720959:ODF720968 OMX720959:ONB720968 OWT720959:OWX720968 PGP720959:PGT720968 PQL720959:PQP720968 QAH720959:QAL720968 QKD720959:QKH720968 QTZ720959:QUD720968 RDV720959:RDZ720968 RNR720959:RNV720968 RXN720959:RXR720968 SHJ720959:SHN720968 SRF720959:SRJ720968 TBB720959:TBF720968 TKX720959:TLB720968 TUT720959:TUX720968 UEP720959:UET720968 UOL720959:UOP720968 UYH720959:UYL720968 VID720959:VIH720968 VRZ720959:VSD720968 WBV720959:WBZ720968 WLR720959:WLV720968 WVN720959:WVR720968 F786495:J786504 JB786495:JF786504 SX786495:TB786504 ACT786495:ACX786504 AMP786495:AMT786504 AWL786495:AWP786504 BGH786495:BGL786504 BQD786495:BQH786504 BZZ786495:CAD786504 CJV786495:CJZ786504 CTR786495:CTV786504 DDN786495:DDR786504 DNJ786495:DNN786504 DXF786495:DXJ786504 EHB786495:EHF786504 EQX786495:ERB786504 FAT786495:FAX786504 FKP786495:FKT786504 FUL786495:FUP786504 GEH786495:GEL786504 GOD786495:GOH786504 GXZ786495:GYD786504 HHV786495:HHZ786504 HRR786495:HRV786504 IBN786495:IBR786504 ILJ786495:ILN786504 IVF786495:IVJ786504 JFB786495:JFF786504 JOX786495:JPB786504 JYT786495:JYX786504 KIP786495:KIT786504 KSL786495:KSP786504 LCH786495:LCL786504 LMD786495:LMH786504 LVZ786495:LWD786504 MFV786495:MFZ786504 MPR786495:MPV786504 MZN786495:MZR786504 NJJ786495:NJN786504 NTF786495:NTJ786504 ODB786495:ODF786504 OMX786495:ONB786504 OWT786495:OWX786504 PGP786495:PGT786504 PQL786495:PQP786504 QAH786495:QAL786504 QKD786495:QKH786504 QTZ786495:QUD786504 RDV786495:RDZ786504 RNR786495:RNV786504 RXN786495:RXR786504 SHJ786495:SHN786504 SRF786495:SRJ786504 TBB786495:TBF786504 TKX786495:TLB786504 TUT786495:TUX786504 UEP786495:UET786504 UOL786495:UOP786504 UYH786495:UYL786504 VID786495:VIH786504 VRZ786495:VSD786504 WBV786495:WBZ786504 WLR786495:WLV786504 WVN786495:WVR786504 F852031:J852040 JB852031:JF852040 SX852031:TB852040 ACT852031:ACX852040 AMP852031:AMT852040 AWL852031:AWP852040 BGH852031:BGL852040 BQD852031:BQH852040 BZZ852031:CAD852040 CJV852031:CJZ852040 CTR852031:CTV852040 DDN852031:DDR852040 DNJ852031:DNN852040 DXF852031:DXJ852040 EHB852031:EHF852040 EQX852031:ERB852040 FAT852031:FAX852040 FKP852031:FKT852040 FUL852031:FUP852040 GEH852031:GEL852040 GOD852031:GOH852040 GXZ852031:GYD852040 HHV852031:HHZ852040 HRR852031:HRV852040 IBN852031:IBR852040 ILJ852031:ILN852040 IVF852031:IVJ852040 JFB852031:JFF852040 JOX852031:JPB852040 JYT852031:JYX852040 KIP852031:KIT852040 KSL852031:KSP852040 LCH852031:LCL852040 LMD852031:LMH852040 LVZ852031:LWD852040 MFV852031:MFZ852040 MPR852031:MPV852040 MZN852031:MZR852040 NJJ852031:NJN852040 NTF852031:NTJ852040 ODB852031:ODF852040 OMX852031:ONB852040 OWT852031:OWX852040 PGP852031:PGT852040 PQL852031:PQP852040 QAH852031:QAL852040 QKD852031:QKH852040 QTZ852031:QUD852040 RDV852031:RDZ852040 RNR852031:RNV852040 RXN852031:RXR852040 SHJ852031:SHN852040 SRF852031:SRJ852040 TBB852031:TBF852040 TKX852031:TLB852040 TUT852031:TUX852040 UEP852031:UET852040 UOL852031:UOP852040 UYH852031:UYL852040 VID852031:VIH852040 VRZ852031:VSD852040 WBV852031:WBZ852040 WLR852031:WLV852040 WVN852031:WVR852040 F917567:J917576 JB917567:JF917576 SX917567:TB917576 ACT917567:ACX917576 AMP917567:AMT917576 AWL917567:AWP917576 BGH917567:BGL917576 BQD917567:BQH917576 BZZ917567:CAD917576 CJV917567:CJZ917576 CTR917567:CTV917576 DDN917567:DDR917576 DNJ917567:DNN917576 DXF917567:DXJ917576 EHB917567:EHF917576 EQX917567:ERB917576 FAT917567:FAX917576 FKP917567:FKT917576 FUL917567:FUP917576 GEH917567:GEL917576 GOD917567:GOH917576 GXZ917567:GYD917576 HHV917567:HHZ917576 HRR917567:HRV917576 IBN917567:IBR917576 ILJ917567:ILN917576 IVF917567:IVJ917576 JFB917567:JFF917576 JOX917567:JPB917576 JYT917567:JYX917576 KIP917567:KIT917576 KSL917567:KSP917576 LCH917567:LCL917576 LMD917567:LMH917576 LVZ917567:LWD917576 MFV917567:MFZ917576 MPR917567:MPV917576 MZN917567:MZR917576 NJJ917567:NJN917576 NTF917567:NTJ917576 ODB917567:ODF917576 OMX917567:ONB917576 OWT917567:OWX917576 PGP917567:PGT917576 PQL917567:PQP917576 QAH917567:QAL917576 QKD917567:QKH917576 QTZ917567:QUD917576 RDV917567:RDZ917576 RNR917567:RNV917576 RXN917567:RXR917576 SHJ917567:SHN917576 SRF917567:SRJ917576 TBB917567:TBF917576 TKX917567:TLB917576 TUT917567:TUX917576 UEP917567:UET917576 UOL917567:UOP917576 UYH917567:UYL917576 VID917567:VIH917576 VRZ917567:VSD917576 WBV917567:WBZ917576 WLR917567:WLV917576 WVN917567:WVR917576 F983103:J983112 JB983103:JF983112 SX983103:TB983112 ACT983103:ACX983112 AMP983103:AMT983112 AWL983103:AWP983112 BGH983103:BGL983112 BQD983103:BQH983112 BZZ983103:CAD983112 CJV983103:CJZ983112 CTR983103:CTV983112 DDN983103:DDR983112 DNJ983103:DNN983112 DXF983103:DXJ983112 EHB983103:EHF983112 EQX983103:ERB983112 FAT983103:FAX983112 FKP983103:FKT983112 FUL983103:FUP983112 GEH983103:GEL983112 GOD983103:GOH983112 GXZ983103:GYD983112 HHV983103:HHZ983112 HRR983103:HRV983112 IBN983103:IBR983112 ILJ983103:ILN983112 IVF983103:IVJ983112 JFB983103:JFF983112 JOX983103:JPB983112 JYT983103:JYX983112 KIP983103:KIT983112 KSL983103:KSP983112 LCH983103:LCL983112 LMD983103:LMH983112 LVZ983103:LWD983112 MFV983103:MFZ983112 MPR983103:MPV983112 MZN983103:MZR983112 NJJ983103:NJN983112 NTF983103:NTJ983112 ODB983103:ODF983112 OMX983103:ONB983112 OWT983103:OWX983112 PGP983103:PGT983112 PQL983103:PQP983112 QAH983103:QAL983112 QKD983103:QKH983112 QTZ983103:QUD983112 RDV983103:RDZ983112 RNR983103:RNV983112 RXN983103:RXR983112 SHJ983103:SHN983112 SRF983103:SRJ983112 TBB983103:TBF983112 TKX983103:TLB983112 TUT983103:TUX983112 UEP983103:UET983112 UOL983103:UOP983112 UYH983103:UYL983112 VID983103:VIH983112 VRZ983103:VSD983112 WBV983103:WBZ983112 WLR983103:WLV983112 WVN983103:WVR983112 F59:J61 JB59:JF61 SX59:TB61 ACT59:ACX61 AMP59:AMT61 AWL59:AWP61 BGH59:BGL61 BQD59:BQH61 BZZ59:CAD61 CJV59:CJZ61 CTR59:CTV61 DDN59:DDR61 DNJ59:DNN61 DXF59:DXJ61 EHB59:EHF61 EQX59:ERB61 FAT59:FAX61 FKP59:FKT61 FUL59:FUP61 GEH59:GEL61 GOD59:GOH61 GXZ59:GYD61 HHV59:HHZ61 HRR59:HRV61 IBN59:IBR61 ILJ59:ILN61 IVF59:IVJ61 JFB59:JFF61 JOX59:JPB61 JYT59:JYX61 KIP59:KIT61 KSL59:KSP61 LCH59:LCL61 LMD59:LMH61 LVZ59:LWD61 MFV59:MFZ61 MPR59:MPV61 MZN59:MZR61 NJJ59:NJN61 NTF59:NTJ61 ODB59:ODF61 OMX59:ONB61 OWT59:OWX61 PGP59:PGT61 PQL59:PQP61 QAH59:QAL61 QKD59:QKH61 QTZ59:QUD61 RDV59:RDZ61 RNR59:RNV61 RXN59:RXR61 SHJ59:SHN61 SRF59:SRJ61 TBB59:TBF61 TKX59:TLB61 TUT59:TUX61 UEP59:UET61 UOL59:UOP61 UYH59:UYL61 VID59:VIH61 VRZ59:VSD61 WBV59:WBZ61 WLR59:WLV61 WVN59:WVR61 F65595:J65597 JB65595:JF65597 SX65595:TB65597 ACT65595:ACX65597 AMP65595:AMT65597 AWL65595:AWP65597 BGH65595:BGL65597 BQD65595:BQH65597 BZZ65595:CAD65597 CJV65595:CJZ65597 CTR65595:CTV65597 DDN65595:DDR65597 DNJ65595:DNN65597 DXF65595:DXJ65597 EHB65595:EHF65597 EQX65595:ERB65597 FAT65595:FAX65597 FKP65595:FKT65597 FUL65595:FUP65597 GEH65595:GEL65597 GOD65595:GOH65597 GXZ65595:GYD65597 HHV65595:HHZ65597 HRR65595:HRV65597 IBN65595:IBR65597 ILJ65595:ILN65597 IVF65595:IVJ65597 JFB65595:JFF65597 JOX65595:JPB65597 JYT65595:JYX65597 KIP65595:KIT65597 KSL65595:KSP65597 LCH65595:LCL65597 LMD65595:LMH65597 LVZ65595:LWD65597 MFV65595:MFZ65597 MPR65595:MPV65597 MZN65595:MZR65597 NJJ65595:NJN65597 NTF65595:NTJ65597 ODB65595:ODF65597 OMX65595:ONB65597 OWT65595:OWX65597 PGP65595:PGT65597 PQL65595:PQP65597 QAH65595:QAL65597 QKD65595:QKH65597 QTZ65595:QUD65597 RDV65595:RDZ65597 RNR65595:RNV65597 RXN65595:RXR65597 SHJ65595:SHN65597 SRF65595:SRJ65597 TBB65595:TBF65597 TKX65595:TLB65597 TUT65595:TUX65597 UEP65595:UET65597 UOL65595:UOP65597 UYH65595:UYL65597 VID65595:VIH65597 VRZ65595:VSD65597 WBV65595:WBZ65597 WLR65595:WLV65597 WVN65595:WVR65597 F131131:J131133 JB131131:JF131133 SX131131:TB131133 ACT131131:ACX131133 AMP131131:AMT131133 AWL131131:AWP131133 BGH131131:BGL131133 BQD131131:BQH131133 BZZ131131:CAD131133 CJV131131:CJZ131133 CTR131131:CTV131133 DDN131131:DDR131133 DNJ131131:DNN131133 DXF131131:DXJ131133 EHB131131:EHF131133 EQX131131:ERB131133 FAT131131:FAX131133 FKP131131:FKT131133 FUL131131:FUP131133 GEH131131:GEL131133 GOD131131:GOH131133 GXZ131131:GYD131133 HHV131131:HHZ131133 HRR131131:HRV131133 IBN131131:IBR131133 ILJ131131:ILN131133 IVF131131:IVJ131133 JFB131131:JFF131133 JOX131131:JPB131133 JYT131131:JYX131133 KIP131131:KIT131133 KSL131131:KSP131133 LCH131131:LCL131133 LMD131131:LMH131133 LVZ131131:LWD131133 MFV131131:MFZ131133 MPR131131:MPV131133 MZN131131:MZR131133 NJJ131131:NJN131133 NTF131131:NTJ131133 ODB131131:ODF131133 OMX131131:ONB131133 OWT131131:OWX131133 PGP131131:PGT131133 PQL131131:PQP131133 QAH131131:QAL131133 QKD131131:QKH131133 QTZ131131:QUD131133 RDV131131:RDZ131133 RNR131131:RNV131133 RXN131131:RXR131133 SHJ131131:SHN131133 SRF131131:SRJ131133 TBB131131:TBF131133 TKX131131:TLB131133 TUT131131:TUX131133 UEP131131:UET131133 UOL131131:UOP131133 UYH131131:UYL131133 VID131131:VIH131133 VRZ131131:VSD131133 WBV131131:WBZ131133 WLR131131:WLV131133 WVN131131:WVR131133 F196667:J196669 JB196667:JF196669 SX196667:TB196669 ACT196667:ACX196669 AMP196667:AMT196669 AWL196667:AWP196669 BGH196667:BGL196669 BQD196667:BQH196669 BZZ196667:CAD196669 CJV196667:CJZ196669 CTR196667:CTV196669 DDN196667:DDR196669 DNJ196667:DNN196669 DXF196667:DXJ196669 EHB196667:EHF196669 EQX196667:ERB196669 FAT196667:FAX196669 FKP196667:FKT196669 FUL196667:FUP196669 GEH196667:GEL196669 GOD196667:GOH196669 GXZ196667:GYD196669 HHV196667:HHZ196669 HRR196667:HRV196669 IBN196667:IBR196669 ILJ196667:ILN196669 IVF196667:IVJ196669 JFB196667:JFF196669 JOX196667:JPB196669 JYT196667:JYX196669 KIP196667:KIT196669 KSL196667:KSP196669 LCH196667:LCL196669 LMD196667:LMH196669 LVZ196667:LWD196669 MFV196667:MFZ196669 MPR196667:MPV196669 MZN196667:MZR196669 NJJ196667:NJN196669 NTF196667:NTJ196669 ODB196667:ODF196669 OMX196667:ONB196669 OWT196667:OWX196669 PGP196667:PGT196669 PQL196667:PQP196669 QAH196667:QAL196669 QKD196667:QKH196669 QTZ196667:QUD196669 RDV196667:RDZ196669 RNR196667:RNV196669 RXN196667:RXR196669 SHJ196667:SHN196669 SRF196667:SRJ196669 TBB196667:TBF196669 TKX196667:TLB196669 TUT196667:TUX196669 UEP196667:UET196669 UOL196667:UOP196669 UYH196667:UYL196669 VID196667:VIH196669 VRZ196667:VSD196669 WBV196667:WBZ196669 WLR196667:WLV196669 WVN196667:WVR196669 F262203:J262205 JB262203:JF262205 SX262203:TB262205 ACT262203:ACX262205 AMP262203:AMT262205 AWL262203:AWP262205 BGH262203:BGL262205 BQD262203:BQH262205 BZZ262203:CAD262205 CJV262203:CJZ262205 CTR262203:CTV262205 DDN262203:DDR262205 DNJ262203:DNN262205 DXF262203:DXJ262205 EHB262203:EHF262205 EQX262203:ERB262205 FAT262203:FAX262205 FKP262203:FKT262205 FUL262203:FUP262205 GEH262203:GEL262205 GOD262203:GOH262205 GXZ262203:GYD262205 HHV262203:HHZ262205 HRR262203:HRV262205 IBN262203:IBR262205 ILJ262203:ILN262205 IVF262203:IVJ262205 JFB262203:JFF262205 JOX262203:JPB262205 JYT262203:JYX262205 KIP262203:KIT262205 KSL262203:KSP262205 LCH262203:LCL262205 LMD262203:LMH262205 LVZ262203:LWD262205 MFV262203:MFZ262205 MPR262203:MPV262205 MZN262203:MZR262205 NJJ262203:NJN262205 NTF262203:NTJ262205 ODB262203:ODF262205 OMX262203:ONB262205 OWT262203:OWX262205 PGP262203:PGT262205 PQL262203:PQP262205 QAH262203:QAL262205 QKD262203:QKH262205 QTZ262203:QUD262205 RDV262203:RDZ262205 RNR262203:RNV262205 RXN262203:RXR262205 SHJ262203:SHN262205 SRF262203:SRJ262205 TBB262203:TBF262205 TKX262203:TLB262205 TUT262203:TUX262205 UEP262203:UET262205 UOL262203:UOP262205 UYH262203:UYL262205 VID262203:VIH262205 VRZ262203:VSD262205 WBV262203:WBZ262205 WLR262203:WLV262205 WVN262203:WVR262205 F327739:J327741 JB327739:JF327741 SX327739:TB327741 ACT327739:ACX327741 AMP327739:AMT327741 AWL327739:AWP327741 BGH327739:BGL327741 BQD327739:BQH327741 BZZ327739:CAD327741 CJV327739:CJZ327741 CTR327739:CTV327741 DDN327739:DDR327741 DNJ327739:DNN327741 DXF327739:DXJ327741 EHB327739:EHF327741 EQX327739:ERB327741 FAT327739:FAX327741 FKP327739:FKT327741 FUL327739:FUP327741 GEH327739:GEL327741 GOD327739:GOH327741 GXZ327739:GYD327741 HHV327739:HHZ327741 HRR327739:HRV327741 IBN327739:IBR327741 ILJ327739:ILN327741 IVF327739:IVJ327741 JFB327739:JFF327741 JOX327739:JPB327741 JYT327739:JYX327741 KIP327739:KIT327741 KSL327739:KSP327741 LCH327739:LCL327741 LMD327739:LMH327741 LVZ327739:LWD327741 MFV327739:MFZ327741 MPR327739:MPV327741 MZN327739:MZR327741 NJJ327739:NJN327741 NTF327739:NTJ327741 ODB327739:ODF327741 OMX327739:ONB327741 OWT327739:OWX327741 PGP327739:PGT327741 PQL327739:PQP327741 QAH327739:QAL327741 QKD327739:QKH327741 QTZ327739:QUD327741 RDV327739:RDZ327741 RNR327739:RNV327741 RXN327739:RXR327741 SHJ327739:SHN327741 SRF327739:SRJ327741 TBB327739:TBF327741 TKX327739:TLB327741 TUT327739:TUX327741 UEP327739:UET327741 UOL327739:UOP327741 UYH327739:UYL327741 VID327739:VIH327741 VRZ327739:VSD327741 WBV327739:WBZ327741 WLR327739:WLV327741 WVN327739:WVR327741 F393275:J393277 JB393275:JF393277 SX393275:TB393277 ACT393275:ACX393277 AMP393275:AMT393277 AWL393275:AWP393277 BGH393275:BGL393277 BQD393275:BQH393277 BZZ393275:CAD393277 CJV393275:CJZ393277 CTR393275:CTV393277 DDN393275:DDR393277 DNJ393275:DNN393277 DXF393275:DXJ393277 EHB393275:EHF393277 EQX393275:ERB393277 FAT393275:FAX393277 FKP393275:FKT393277 FUL393275:FUP393277 GEH393275:GEL393277 GOD393275:GOH393277 GXZ393275:GYD393277 HHV393275:HHZ393277 HRR393275:HRV393277 IBN393275:IBR393277 ILJ393275:ILN393277 IVF393275:IVJ393277 JFB393275:JFF393277 JOX393275:JPB393277 JYT393275:JYX393277 KIP393275:KIT393277 KSL393275:KSP393277 LCH393275:LCL393277 LMD393275:LMH393277 LVZ393275:LWD393277 MFV393275:MFZ393277 MPR393275:MPV393277 MZN393275:MZR393277 NJJ393275:NJN393277 NTF393275:NTJ393277 ODB393275:ODF393277 OMX393275:ONB393277 OWT393275:OWX393277 PGP393275:PGT393277 PQL393275:PQP393277 QAH393275:QAL393277 QKD393275:QKH393277 QTZ393275:QUD393277 RDV393275:RDZ393277 RNR393275:RNV393277 RXN393275:RXR393277 SHJ393275:SHN393277 SRF393275:SRJ393277 TBB393275:TBF393277 TKX393275:TLB393277 TUT393275:TUX393277 UEP393275:UET393277 UOL393275:UOP393277 UYH393275:UYL393277 VID393275:VIH393277 VRZ393275:VSD393277 WBV393275:WBZ393277 WLR393275:WLV393277 WVN393275:WVR393277 F458811:J458813 JB458811:JF458813 SX458811:TB458813 ACT458811:ACX458813 AMP458811:AMT458813 AWL458811:AWP458813 BGH458811:BGL458813 BQD458811:BQH458813 BZZ458811:CAD458813 CJV458811:CJZ458813 CTR458811:CTV458813 DDN458811:DDR458813 DNJ458811:DNN458813 DXF458811:DXJ458813 EHB458811:EHF458813 EQX458811:ERB458813 FAT458811:FAX458813 FKP458811:FKT458813 FUL458811:FUP458813 GEH458811:GEL458813 GOD458811:GOH458813 GXZ458811:GYD458813 HHV458811:HHZ458813 HRR458811:HRV458813 IBN458811:IBR458813 ILJ458811:ILN458813 IVF458811:IVJ458813 JFB458811:JFF458813 JOX458811:JPB458813 JYT458811:JYX458813 KIP458811:KIT458813 KSL458811:KSP458813 LCH458811:LCL458813 LMD458811:LMH458813 LVZ458811:LWD458813 MFV458811:MFZ458813 MPR458811:MPV458813 MZN458811:MZR458813 NJJ458811:NJN458813 NTF458811:NTJ458813 ODB458811:ODF458813 OMX458811:ONB458813 OWT458811:OWX458813 PGP458811:PGT458813 PQL458811:PQP458813 QAH458811:QAL458813 QKD458811:QKH458813 QTZ458811:QUD458813 RDV458811:RDZ458813 RNR458811:RNV458813 RXN458811:RXR458813 SHJ458811:SHN458813 SRF458811:SRJ458813 TBB458811:TBF458813 TKX458811:TLB458813 TUT458811:TUX458813 UEP458811:UET458813 UOL458811:UOP458813 UYH458811:UYL458813 VID458811:VIH458813 VRZ458811:VSD458813 WBV458811:WBZ458813 WLR458811:WLV458813 WVN458811:WVR458813 F524347:J524349 JB524347:JF524349 SX524347:TB524349 ACT524347:ACX524349 AMP524347:AMT524349 AWL524347:AWP524349 BGH524347:BGL524349 BQD524347:BQH524349 BZZ524347:CAD524349 CJV524347:CJZ524349 CTR524347:CTV524349 DDN524347:DDR524349 DNJ524347:DNN524349 DXF524347:DXJ524349 EHB524347:EHF524349 EQX524347:ERB524349 FAT524347:FAX524349 FKP524347:FKT524349 FUL524347:FUP524349 GEH524347:GEL524349 GOD524347:GOH524349 GXZ524347:GYD524349 HHV524347:HHZ524349 HRR524347:HRV524349 IBN524347:IBR524349 ILJ524347:ILN524349 IVF524347:IVJ524349 JFB524347:JFF524349 JOX524347:JPB524349 JYT524347:JYX524349 KIP524347:KIT524349 KSL524347:KSP524349 LCH524347:LCL524349 LMD524347:LMH524349 LVZ524347:LWD524349 MFV524347:MFZ524349 MPR524347:MPV524349 MZN524347:MZR524349 NJJ524347:NJN524349 NTF524347:NTJ524349 ODB524347:ODF524349 OMX524347:ONB524349 OWT524347:OWX524349 PGP524347:PGT524349 PQL524347:PQP524349 QAH524347:QAL524349 QKD524347:QKH524349 QTZ524347:QUD524349 RDV524347:RDZ524349 RNR524347:RNV524349 RXN524347:RXR524349 SHJ524347:SHN524349 SRF524347:SRJ524349 TBB524347:TBF524349 TKX524347:TLB524349 TUT524347:TUX524349 UEP524347:UET524349 UOL524347:UOP524349 UYH524347:UYL524349 VID524347:VIH524349 VRZ524347:VSD524349 WBV524347:WBZ524349 WLR524347:WLV524349 WVN524347:WVR524349 F589883:J589885 JB589883:JF589885 SX589883:TB589885 ACT589883:ACX589885 AMP589883:AMT589885 AWL589883:AWP589885 BGH589883:BGL589885 BQD589883:BQH589885 BZZ589883:CAD589885 CJV589883:CJZ589885 CTR589883:CTV589885 DDN589883:DDR589885 DNJ589883:DNN589885 DXF589883:DXJ589885 EHB589883:EHF589885 EQX589883:ERB589885 FAT589883:FAX589885 FKP589883:FKT589885 FUL589883:FUP589885 GEH589883:GEL589885 GOD589883:GOH589885 GXZ589883:GYD589885 HHV589883:HHZ589885 HRR589883:HRV589885 IBN589883:IBR589885 ILJ589883:ILN589885 IVF589883:IVJ589885 JFB589883:JFF589885 JOX589883:JPB589885 JYT589883:JYX589885 KIP589883:KIT589885 KSL589883:KSP589885 LCH589883:LCL589885 LMD589883:LMH589885 LVZ589883:LWD589885 MFV589883:MFZ589885 MPR589883:MPV589885 MZN589883:MZR589885 NJJ589883:NJN589885 NTF589883:NTJ589885 ODB589883:ODF589885 OMX589883:ONB589885 OWT589883:OWX589885 PGP589883:PGT589885 PQL589883:PQP589885 QAH589883:QAL589885 QKD589883:QKH589885 QTZ589883:QUD589885 RDV589883:RDZ589885 RNR589883:RNV589885 RXN589883:RXR589885 SHJ589883:SHN589885 SRF589883:SRJ589885 TBB589883:TBF589885 TKX589883:TLB589885 TUT589883:TUX589885 UEP589883:UET589885 UOL589883:UOP589885 UYH589883:UYL589885 VID589883:VIH589885 VRZ589883:VSD589885 WBV589883:WBZ589885 WLR589883:WLV589885 WVN589883:WVR589885 F655419:J655421 JB655419:JF655421 SX655419:TB655421 ACT655419:ACX655421 AMP655419:AMT655421 AWL655419:AWP655421 BGH655419:BGL655421 BQD655419:BQH655421 BZZ655419:CAD655421 CJV655419:CJZ655421 CTR655419:CTV655421 DDN655419:DDR655421 DNJ655419:DNN655421 DXF655419:DXJ655421 EHB655419:EHF655421 EQX655419:ERB655421 FAT655419:FAX655421 FKP655419:FKT655421 FUL655419:FUP655421 GEH655419:GEL655421 GOD655419:GOH655421 GXZ655419:GYD655421 HHV655419:HHZ655421 HRR655419:HRV655421 IBN655419:IBR655421 ILJ655419:ILN655421 IVF655419:IVJ655421 JFB655419:JFF655421 JOX655419:JPB655421 JYT655419:JYX655421 KIP655419:KIT655421 KSL655419:KSP655421 LCH655419:LCL655421 LMD655419:LMH655421 LVZ655419:LWD655421 MFV655419:MFZ655421 MPR655419:MPV655421 MZN655419:MZR655421 NJJ655419:NJN655421 NTF655419:NTJ655421 ODB655419:ODF655421 OMX655419:ONB655421 OWT655419:OWX655421 PGP655419:PGT655421 PQL655419:PQP655421 QAH655419:QAL655421 QKD655419:QKH655421 QTZ655419:QUD655421 RDV655419:RDZ655421 RNR655419:RNV655421 RXN655419:RXR655421 SHJ655419:SHN655421 SRF655419:SRJ655421 TBB655419:TBF655421 TKX655419:TLB655421 TUT655419:TUX655421 UEP655419:UET655421 UOL655419:UOP655421 UYH655419:UYL655421 VID655419:VIH655421 VRZ655419:VSD655421 WBV655419:WBZ655421 WLR655419:WLV655421 WVN655419:WVR655421 F720955:J720957 JB720955:JF720957 SX720955:TB720957 ACT720955:ACX720957 AMP720955:AMT720957 AWL720955:AWP720957 BGH720955:BGL720957 BQD720955:BQH720957 BZZ720955:CAD720957 CJV720955:CJZ720957 CTR720955:CTV720957 DDN720955:DDR720957 DNJ720955:DNN720957 DXF720955:DXJ720957 EHB720955:EHF720957 EQX720955:ERB720957 FAT720955:FAX720957 FKP720955:FKT720957 FUL720955:FUP720957 GEH720955:GEL720957 GOD720955:GOH720957 GXZ720955:GYD720957 HHV720955:HHZ720957 HRR720955:HRV720957 IBN720955:IBR720957 ILJ720955:ILN720957 IVF720955:IVJ720957 JFB720955:JFF720957 JOX720955:JPB720957 JYT720955:JYX720957 KIP720955:KIT720957 KSL720955:KSP720957 LCH720955:LCL720957 LMD720955:LMH720957 LVZ720955:LWD720957 MFV720955:MFZ720957 MPR720955:MPV720957 MZN720955:MZR720957 NJJ720955:NJN720957 NTF720955:NTJ720957 ODB720955:ODF720957 OMX720955:ONB720957 OWT720955:OWX720957 PGP720955:PGT720957 PQL720955:PQP720957 QAH720955:QAL720957 QKD720955:QKH720957 QTZ720955:QUD720957 RDV720955:RDZ720957 RNR720955:RNV720957 RXN720955:RXR720957 SHJ720955:SHN720957 SRF720955:SRJ720957 TBB720955:TBF720957 TKX720955:TLB720957 TUT720955:TUX720957 UEP720955:UET720957 UOL720955:UOP720957 UYH720955:UYL720957 VID720955:VIH720957 VRZ720955:VSD720957 WBV720955:WBZ720957 WLR720955:WLV720957 WVN720955:WVR720957 F786491:J786493 JB786491:JF786493 SX786491:TB786493 ACT786491:ACX786493 AMP786491:AMT786493 AWL786491:AWP786493 BGH786491:BGL786493 BQD786491:BQH786493 BZZ786491:CAD786493 CJV786491:CJZ786493 CTR786491:CTV786493 DDN786491:DDR786493 DNJ786491:DNN786493 DXF786491:DXJ786493 EHB786491:EHF786493 EQX786491:ERB786493 FAT786491:FAX786493 FKP786491:FKT786493 FUL786491:FUP786493 GEH786491:GEL786493 GOD786491:GOH786493 GXZ786491:GYD786493 HHV786491:HHZ786493 HRR786491:HRV786493 IBN786491:IBR786493 ILJ786491:ILN786493 IVF786491:IVJ786493 JFB786491:JFF786493 JOX786491:JPB786493 JYT786491:JYX786493 KIP786491:KIT786493 KSL786491:KSP786493 LCH786491:LCL786493 LMD786491:LMH786493 LVZ786491:LWD786493 MFV786491:MFZ786493 MPR786491:MPV786493 MZN786491:MZR786493 NJJ786491:NJN786493 NTF786491:NTJ786493 ODB786491:ODF786493 OMX786491:ONB786493 OWT786491:OWX786493 PGP786491:PGT786493 PQL786491:PQP786493 QAH786491:QAL786493 QKD786491:QKH786493 QTZ786491:QUD786493 RDV786491:RDZ786493 RNR786491:RNV786493 RXN786491:RXR786493 SHJ786491:SHN786493 SRF786491:SRJ786493 TBB786491:TBF786493 TKX786491:TLB786493 TUT786491:TUX786493 UEP786491:UET786493 UOL786491:UOP786493 UYH786491:UYL786493 VID786491:VIH786493 VRZ786491:VSD786493 WBV786491:WBZ786493 WLR786491:WLV786493 WVN786491:WVR786493 F852027:J852029 JB852027:JF852029 SX852027:TB852029 ACT852027:ACX852029 AMP852027:AMT852029 AWL852027:AWP852029 BGH852027:BGL852029 BQD852027:BQH852029 BZZ852027:CAD852029 CJV852027:CJZ852029 CTR852027:CTV852029 DDN852027:DDR852029 DNJ852027:DNN852029 DXF852027:DXJ852029 EHB852027:EHF852029 EQX852027:ERB852029 FAT852027:FAX852029 FKP852027:FKT852029 FUL852027:FUP852029 GEH852027:GEL852029 GOD852027:GOH852029 GXZ852027:GYD852029 HHV852027:HHZ852029 HRR852027:HRV852029 IBN852027:IBR852029 ILJ852027:ILN852029 IVF852027:IVJ852029 JFB852027:JFF852029 JOX852027:JPB852029 JYT852027:JYX852029 KIP852027:KIT852029 KSL852027:KSP852029 LCH852027:LCL852029 LMD852027:LMH852029 LVZ852027:LWD852029 MFV852027:MFZ852029 MPR852027:MPV852029 MZN852027:MZR852029 NJJ852027:NJN852029 NTF852027:NTJ852029 ODB852027:ODF852029 OMX852027:ONB852029 OWT852027:OWX852029 PGP852027:PGT852029 PQL852027:PQP852029 QAH852027:QAL852029 QKD852027:QKH852029 QTZ852027:QUD852029 RDV852027:RDZ852029 RNR852027:RNV852029 RXN852027:RXR852029 SHJ852027:SHN852029 SRF852027:SRJ852029 TBB852027:TBF852029 TKX852027:TLB852029 TUT852027:TUX852029 UEP852027:UET852029 UOL852027:UOP852029 UYH852027:UYL852029 VID852027:VIH852029 VRZ852027:VSD852029 WBV852027:WBZ852029 WLR852027:WLV852029 WVN852027:WVR852029 F917563:J917565 JB917563:JF917565 SX917563:TB917565 ACT917563:ACX917565 AMP917563:AMT917565 AWL917563:AWP917565 BGH917563:BGL917565 BQD917563:BQH917565 BZZ917563:CAD917565 CJV917563:CJZ917565 CTR917563:CTV917565 DDN917563:DDR917565 DNJ917563:DNN917565 DXF917563:DXJ917565 EHB917563:EHF917565 EQX917563:ERB917565 FAT917563:FAX917565 FKP917563:FKT917565 FUL917563:FUP917565 GEH917563:GEL917565 GOD917563:GOH917565 GXZ917563:GYD917565 HHV917563:HHZ917565 HRR917563:HRV917565 IBN917563:IBR917565 ILJ917563:ILN917565 IVF917563:IVJ917565 JFB917563:JFF917565 JOX917563:JPB917565 JYT917563:JYX917565 KIP917563:KIT917565 KSL917563:KSP917565 LCH917563:LCL917565 LMD917563:LMH917565 LVZ917563:LWD917565 MFV917563:MFZ917565 MPR917563:MPV917565 MZN917563:MZR917565 NJJ917563:NJN917565 NTF917563:NTJ917565 ODB917563:ODF917565 OMX917563:ONB917565 OWT917563:OWX917565 PGP917563:PGT917565 PQL917563:PQP917565 QAH917563:QAL917565 QKD917563:QKH917565 QTZ917563:QUD917565 RDV917563:RDZ917565 RNR917563:RNV917565 RXN917563:RXR917565 SHJ917563:SHN917565 SRF917563:SRJ917565 TBB917563:TBF917565 TKX917563:TLB917565 TUT917563:TUX917565 UEP917563:UET917565 UOL917563:UOP917565 UYH917563:UYL917565 VID917563:VIH917565 VRZ917563:VSD917565 WBV917563:WBZ917565 WLR917563:WLV917565 WVN917563:WVR917565 F983099:J983101 JB983099:JF983101 SX983099:TB983101 ACT983099:ACX983101 AMP983099:AMT983101 AWL983099:AWP983101 BGH983099:BGL983101 BQD983099:BQH983101 BZZ983099:CAD983101 CJV983099:CJZ983101 CTR983099:CTV983101 DDN983099:DDR983101 DNJ983099:DNN983101 DXF983099:DXJ983101 EHB983099:EHF983101 EQX983099:ERB983101 FAT983099:FAX983101 FKP983099:FKT983101 FUL983099:FUP983101 GEH983099:GEL983101 GOD983099:GOH983101 GXZ983099:GYD983101 HHV983099:HHZ983101 HRR983099:HRV983101 IBN983099:IBR983101 ILJ983099:ILN983101 IVF983099:IVJ983101 JFB983099:JFF983101 JOX983099:JPB983101 JYT983099:JYX983101 KIP983099:KIT983101 KSL983099:KSP983101 LCH983099:LCL983101 LMD983099:LMH983101 LVZ983099:LWD983101 MFV983099:MFZ983101 MPR983099:MPV983101 MZN983099:MZR983101 NJJ983099:NJN983101 NTF983099:NTJ983101 ODB983099:ODF983101 OMX983099:ONB983101 OWT983099:OWX983101 PGP983099:PGT983101 PQL983099:PQP983101 QAH983099:QAL983101 QKD983099:QKH983101 QTZ983099:QUD983101 RDV983099:RDZ983101 RNR983099:RNV983101 RXN983099:RXR983101 SHJ983099:SHN983101 SRF983099:SRJ983101 TBB983099:TBF983101 TKX983099:TLB983101 TUT983099:TUX983101 UEP983099:UET983101 UOL983099:UOP983101 UYH983099:UYL983101 VID983099:VIH983101 VRZ983099:VSD983101 WBV983099:WBZ983101 WLR983099:WLV983101 WVN983099:WVR983101 F37:J57 JB37:JF57 SX37:TB57 ACT37:ACX57 AMP37:AMT57 AWL37:AWP57 BGH37:BGL57 BQD37:BQH57 BZZ37:CAD57 CJV37:CJZ57 CTR37:CTV57 DDN37:DDR57 DNJ37:DNN57 DXF37:DXJ57 EHB37:EHF57 EQX37:ERB57 FAT37:FAX57 FKP37:FKT57 FUL37:FUP57 GEH37:GEL57 GOD37:GOH57 GXZ37:GYD57 HHV37:HHZ57 HRR37:HRV57 IBN37:IBR57 ILJ37:ILN57 IVF37:IVJ57 JFB37:JFF57 JOX37:JPB57 JYT37:JYX57 KIP37:KIT57 KSL37:KSP57 LCH37:LCL57 LMD37:LMH57 LVZ37:LWD57 MFV37:MFZ57 MPR37:MPV57 MZN37:MZR57 NJJ37:NJN57 NTF37:NTJ57 ODB37:ODF57 OMX37:ONB57 OWT37:OWX57 PGP37:PGT57 PQL37:PQP57 QAH37:QAL57 QKD37:QKH57 QTZ37:QUD57 RDV37:RDZ57 RNR37:RNV57 RXN37:RXR57 SHJ37:SHN57 SRF37:SRJ57 TBB37:TBF57 TKX37:TLB57 TUT37:TUX57 UEP37:UET57 UOL37:UOP57 UYH37:UYL57 VID37:VIH57 VRZ37:VSD57 WBV37:WBZ57 WLR37:WLV57 WVN37:WVR57 F65573:J65593 JB65573:JF65593 SX65573:TB65593 ACT65573:ACX65593 AMP65573:AMT65593 AWL65573:AWP65593 BGH65573:BGL65593 BQD65573:BQH65593 BZZ65573:CAD65593 CJV65573:CJZ65593 CTR65573:CTV65593 DDN65573:DDR65593 DNJ65573:DNN65593 DXF65573:DXJ65593 EHB65573:EHF65593 EQX65573:ERB65593 FAT65573:FAX65593 FKP65573:FKT65593 FUL65573:FUP65593 GEH65573:GEL65593 GOD65573:GOH65593 GXZ65573:GYD65593 HHV65573:HHZ65593 HRR65573:HRV65593 IBN65573:IBR65593 ILJ65573:ILN65593 IVF65573:IVJ65593 JFB65573:JFF65593 JOX65573:JPB65593 JYT65573:JYX65593 KIP65573:KIT65593 KSL65573:KSP65593 LCH65573:LCL65593 LMD65573:LMH65593 LVZ65573:LWD65593 MFV65573:MFZ65593 MPR65573:MPV65593 MZN65573:MZR65593 NJJ65573:NJN65593 NTF65573:NTJ65593 ODB65573:ODF65593 OMX65573:ONB65593 OWT65573:OWX65593 PGP65573:PGT65593 PQL65573:PQP65593 QAH65573:QAL65593 QKD65573:QKH65593 QTZ65573:QUD65593 RDV65573:RDZ65593 RNR65573:RNV65593 RXN65573:RXR65593 SHJ65573:SHN65593 SRF65573:SRJ65593 TBB65573:TBF65593 TKX65573:TLB65593 TUT65573:TUX65593 UEP65573:UET65593 UOL65573:UOP65593 UYH65573:UYL65593 VID65573:VIH65593 VRZ65573:VSD65593 WBV65573:WBZ65593 WLR65573:WLV65593 WVN65573:WVR65593 F131109:J131129 JB131109:JF131129 SX131109:TB131129 ACT131109:ACX131129 AMP131109:AMT131129 AWL131109:AWP131129 BGH131109:BGL131129 BQD131109:BQH131129 BZZ131109:CAD131129 CJV131109:CJZ131129 CTR131109:CTV131129 DDN131109:DDR131129 DNJ131109:DNN131129 DXF131109:DXJ131129 EHB131109:EHF131129 EQX131109:ERB131129 FAT131109:FAX131129 FKP131109:FKT131129 FUL131109:FUP131129 GEH131109:GEL131129 GOD131109:GOH131129 GXZ131109:GYD131129 HHV131109:HHZ131129 HRR131109:HRV131129 IBN131109:IBR131129 ILJ131109:ILN131129 IVF131109:IVJ131129 JFB131109:JFF131129 JOX131109:JPB131129 JYT131109:JYX131129 KIP131109:KIT131129 KSL131109:KSP131129 LCH131109:LCL131129 LMD131109:LMH131129 LVZ131109:LWD131129 MFV131109:MFZ131129 MPR131109:MPV131129 MZN131109:MZR131129 NJJ131109:NJN131129 NTF131109:NTJ131129 ODB131109:ODF131129 OMX131109:ONB131129 OWT131109:OWX131129 PGP131109:PGT131129 PQL131109:PQP131129 QAH131109:QAL131129 QKD131109:QKH131129 QTZ131109:QUD131129 RDV131109:RDZ131129 RNR131109:RNV131129 RXN131109:RXR131129 SHJ131109:SHN131129 SRF131109:SRJ131129 TBB131109:TBF131129 TKX131109:TLB131129 TUT131109:TUX131129 UEP131109:UET131129 UOL131109:UOP131129 UYH131109:UYL131129 VID131109:VIH131129 VRZ131109:VSD131129 WBV131109:WBZ131129 WLR131109:WLV131129 WVN131109:WVR131129 F196645:J196665 JB196645:JF196665 SX196645:TB196665 ACT196645:ACX196665 AMP196645:AMT196665 AWL196645:AWP196665 BGH196645:BGL196665 BQD196645:BQH196665 BZZ196645:CAD196665 CJV196645:CJZ196665 CTR196645:CTV196665 DDN196645:DDR196665 DNJ196645:DNN196665 DXF196645:DXJ196665 EHB196645:EHF196665 EQX196645:ERB196665 FAT196645:FAX196665 FKP196645:FKT196665 FUL196645:FUP196665 GEH196645:GEL196665 GOD196645:GOH196665 GXZ196645:GYD196665 HHV196645:HHZ196665 HRR196645:HRV196665 IBN196645:IBR196665 ILJ196645:ILN196665 IVF196645:IVJ196665 JFB196645:JFF196665 JOX196645:JPB196665 JYT196645:JYX196665 KIP196645:KIT196665 KSL196645:KSP196665 LCH196645:LCL196665 LMD196645:LMH196665 LVZ196645:LWD196665 MFV196645:MFZ196665 MPR196645:MPV196665 MZN196645:MZR196665 NJJ196645:NJN196665 NTF196645:NTJ196665 ODB196645:ODF196665 OMX196645:ONB196665 OWT196645:OWX196665 PGP196645:PGT196665 PQL196645:PQP196665 QAH196645:QAL196665 QKD196645:QKH196665 QTZ196645:QUD196665 RDV196645:RDZ196665 RNR196645:RNV196665 RXN196645:RXR196665 SHJ196645:SHN196665 SRF196645:SRJ196665 TBB196645:TBF196665 TKX196645:TLB196665 TUT196645:TUX196665 UEP196645:UET196665 UOL196645:UOP196665 UYH196645:UYL196665 VID196645:VIH196665 VRZ196645:VSD196665 WBV196645:WBZ196665 WLR196645:WLV196665 WVN196645:WVR196665 F262181:J262201 JB262181:JF262201 SX262181:TB262201 ACT262181:ACX262201 AMP262181:AMT262201 AWL262181:AWP262201 BGH262181:BGL262201 BQD262181:BQH262201 BZZ262181:CAD262201 CJV262181:CJZ262201 CTR262181:CTV262201 DDN262181:DDR262201 DNJ262181:DNN262201 DXF262181:DXJ262201 EHB262181:EHF262201 EQX262181:ERB262201 FAT262181:FAX262201 FKP262181:FKT262201 FUL262181:FUP262201 GEH262181:GEL262201 GOD262181:GOH262201 GXZ262181:GYD262201 HHV262181:HHZ262201 HRR262181:HRV262201 IBN262181:IBR262201 ILJ262181:ILN262201 IVF262181:IVJ262201 JFB262181:JFF262201 JOX262181:JPB262201 JYT262181:JYX262201 KIP262181:KIT262201 KSL262181:KSP262201 LCH262181:LCL262201 LMD262181:LMH262201 LVZ262181:LWD262201 MFV262181:MFZ262201 MPR262181:MPV262201 MZN262181:MZR262201 NJJ262181:NJN262201 NTF262181:NTJ262201 ODB262181:ODF262201 OMX262181:ONB262201 OWT262181:OWX262201 PGP262181:PGT262201 PQL262181:PQP262201 QAH262181:QAL262201 QKD262181:QKH262201 QTZ262181:QUD262201 RDV262181:RDZ262201 RNR262181:RNV262201 RXN262181:RXR262201 SHJ262181:SHN262201 SRF262181:SRJ262201 TBB262181:TBF262201 TKX262181:TLB262201 TUT262181:TUX262201 UEP262181:UET262201 UOL262181:UOP262201 UYH262181:UYL262201 VID262181:VIH262201 VRZ262181:VSD262201 WBV262181:WBZ262201 WLR262181:WLV262201 WVN262181:WVR262201 F327717:J327737 JB327717:JF327737 SX327717:TB327737 ACT327717:ACX327737 AMP327717:AMT327737 AWL327717:AWP327737 BGH327717:BGL327737 BQD327717:BQH327737 BZZ327717:CAD327737 CJV327717:CJZ327737 CTR327717:CTV327737 DDN327717:DDR327737 DNJ327717:DNN327737 DXF327717:DXJ327737 EHB327717:EHF327737 EQX327717:ERB327737 FAT327717:FAX327737 FKP327717:FKT327737 FUL327717:FUP327737 GEH327717:GEL327737 GOD327717:GOH327737 GXZ327717:GYD327737 HHV327717:HHZ327737 HRR327717:HRV327737 IBN327717:IBR327737 ILJ327717:ILN327737 IVF327717:IVJ327737 JFB327717:JFF327737 JOX327717:JPB327737 JYT327717:JYX327737 KIP327717:KIT327737 KSL327717:KSP327737 LCH327717:LCL327737 LMD327717:LMH327737 LVZ327717:LWD327737 MFV327717:MFZ327737 MPR327717:MPV327737 MZN327717:MZR327737 NJJ327717:NJN327737 NTF327717:NTJ327737 ODB327717:ODF327737 OMX327717:ONB327737 OWT327717:OWX327737 PGP327717:PGT327737 PQL327717:PQP327737 QAH327717:QAL327737 QKD327717:QKH327737 QTZ327717:QUD327737 RDV327717:RDZ327737 RNR327717:RNV327737 RXN327717:RXR327737 SHJ327717:SHN327737 SRF327717:SRJ327737 TBB327717:TBF327737 TKX327717:TLB327737 TUT327717:TUX327737 UEP327717:UET327737 UOL327717:UOP327737 UYH327717:UYL327737 VID327717:VIH327737 VRZ327717:VSD327737 WBV327717:WBZ327737 WLR327717:WLV327737 WVN327717:WVR327737 F393253:J393273 JB393253:JF393273 SX393253:TB393273 ACT393253:ACX393273 AMP393253:AMT393273 AWL393253:AWP393273 BGH393253:BGL393273 BQD393253:BQH393273 BZZ393253:CAD393273 CJV393253:CJZ393273 CTR393253:CTV393273 DDN393253:DDR393273 DNJ393253:DNN393273 DXF393253:DXJ393273 EHB393253:EHF393273 EQX393253:ERB393273 FAT393253:FAX393273 FKP393253:FKT393273 FUL393253:FUP393273 GEH393253:GEL393273 GOD393253:GOH393273 GXZ393253:GYD393273 HHV393253:HHZ393273 HRR393253:HRV393273 IBN393253:IBR393273 ILJ393253:ILN393273 IVF393253:IVJ393273 JFB393253:JFF393273 JOX393253:JPB393273 JYT393253:JYX393273 KIP393253:KIT393273 KSL393253:KSP393273 LCH393253:LCL393273 LMD393253:LMH393273 LVZ393253:LWD393273 MFV393253:MFZ393273 MPR393253:MPV393273 MZN393253:MZR393273 NJJ393253:NJN393273 NTF393253:NTJ393273 ODB393253:ODF393273 OMX393253:ONB393273 OWT393253:OWX393273 PGP393253:PGT393273 PQL393253:PQP393273 QAH393253:QAL393273 QKD393253:QKH393273 QTZ393253:QUD393273 RDV393253:RDZ393273 RNR393253:RNV393273 RXN393253:RXR393273 SHJ393253:SHN393273 SRF393253:SRJ393273 TBB393253:TBF393273 TKX393253:TLB393273 TUT393253:TUX393273 UEP393253:UET393273 UOL393253:UOP393273 UYH393253:UYL393273 VID393253:VIH393273 VRZ393253:VSD393273 WBV393253:WBZ393273 WLR393253:WLV393273 WVN393253:WVR393273 F458789:J458809 JB458789:JF458809 SX458789:TB458809 ACT458789:ACX458809 AMP458789:AMT458809 AWL458789:AWP458809 BGH458789:BGL458809 BQD458789:BQH458809 BZZ458789:CAD458809 CJV458789:CJZ458809 CTR458789:CTV458809 DDN458789:DDR458809 DNJ458789:DNN458809 DXF458789:DXJ458809 EHB458789:EHF458809 EQX458789:ERB458809 FAT458789:FAX458809 FKP458789:FKT458809 FUL458789:FUP458809 GEH458789:GEL458809 GOD458789:GOH458809 GXZ458789:GYD458809 HHV458789:HHZ458809 HRR458789:HRV458809 IBN458789:IBR458809 ILJ458789:ILN458809 IVF458789:IVJ458809 JFB458789:JFF458809 JOX458789:JPB458809 JYT458789:JYX458809 KIP458789:KIT458809 KSL458789:KSP458809 LCH458789:LCL458809 LMD458789:LMH458809 LVZ458789:LWD458809 MFV458789:MFZ458809 MPR458789:MPV458809 MZN458789:MZR458809 NJJ458789:NJN458809 NTF458789:NTJ458809 ODB458789:ODF458809 OMX458789:ONB458809 OWT458789:OWX458809 PGP458789:PGT458809 PQL458789:PQP458809 QAH458789:QAL458809 QKD458789:QKH458809 QTZ458789:QUD458809 RDV458789:RDZ458809 RNR458789:RNV458809 RXN458789:RXR458809 SHJ458789:SHN458809 SRF458789:SRJ458809 TBB458789:TBF458809 TKX458789:TLB458809 TUT458789:TUX458809 UEP458789:UET458809 UOL458789:UOP458809 UYH458789:UYL458809 VID458789:VIH458809 VRZ458789:VSD458809 WBV458789:WBZ458809 WLR458789:WLV458809 WVN458789:WVR458809 F524325:J524345 JB524325:JF524345 SX524325:TB524345 ACT524325:ACX524345 AMP524325:AMT524345 AWL524325:AWP524345 BGH524325:BGL524345 BQD524325:BQH524345 BZZ524325:CAD524345 CJV524325:CJZ524345 CTR524325:CTV524345 DDN524325:DDR524345 DNJ524325:DNN524345 DXF524325:DXJ524345 EHB524325:EHF524345 EQX524325:ERB524345 FAT524325:FAX524345 FKP524325:FKT524345 FUL524325:FUP524345 GEH524325:GEL524345 GOD524325:GOH524345 GXZ524325:GYD524345 HHV524325:HHZ524345 HRR524325:HRV524345 IBN524325:IBR524345 ILJ524325:ILN524345 IVF524325:IVJ524345 JFB524325:JFF524345 JOX524325:JPB524345 JYT524325:JYX524345 KIP524325:KIT524345 KSL524325:KSP524345 LCH524325:LCL524345 LMD524325:LMH524345 LVZ524325:LWD524345 MFV524325:MFZ524345 MPR524325:MPV524345 MZN524325:MZR524345 NJJ524325:NJN524345 NTF524325:NTJ524345 ODB524325:ODF524345 OMX524325:ONB524345 OWT524325:OWX524345 PGP524325:PGT524345 PQL524325:PQP524345 QAH524325:QAL524345 QKD524325:QKH524345 QTZ524325:QUD524345 RDV524325:RDZ524345 RNR524325:RNV524345 RXN524325:RXR524345 SHJ524325:SHN524345 SRF524325:SRJ524345 TBB524325:TBF524345 TKX524325:TLB524345 TUT524325:TUX524345 UEP524325:UET524345 UOL524325:UOP524345 UYH524325:UYL524345 VID524325:VIH524345 VRZ524325:VSD524345 WBV524325:WBZ524345 WLR524325:WLV524345 WVN524325:WVR524345 F589861:J589881 JB589861:JF589881 SX589861:TB589881 ACT589861:ACX589881 AMP589861:AMT589881 AWL589861:AWP589881 BGH589861:BGL589881 BQD589861:BQH589881 BZZ589861:CAD589881 CJV589861:CJZ589881 CTR589861:CTV589881 DDN589861:DDR589881 DNJ589861:DNN589881 DXF589861:DXJ589881 EHB589861:EHF589881 EQX589861:ERB589881 FAT589861:FAX589881 FKP589861:FKT589881 FUL589861:FUP589881 GEH589861:GEL589881 GOD589861:GOH589881 GXZ589861:GYD589881 HHV589861:HHZ589881 HRR589861:HRV589881 IBN589861:IBR589881 ILJ589861:ILN589881 IVF589861:IVJ589881 JFB589861:JFF589881 JOX589861:JPB589881 JYT589861:JYX589881 KIP589861:KIT589881 KSL589861:KSP589881 LCH589861:LCL589881 LMD589861:LMH589881 LVZ589861:LWD589881 MFV589861:MFZ589881 MPR589861:MPV589881 MZN589861:MZR589881 NJJ589861:NJN589881 NTF589861:NTJ589881 ODB589861:ODF589881 OMX589861:ONB589881 OWT589861:OWX589881 PGP589861:PGT589881 PQL589861:PQP589881 QAH589861:QAL589881 QKD589861:QKH589881 QTZ589861:QUD589881 RDV589861:RDZ589881 RNR589861:RNV589881 RXN589861:RXR589881 SHJ589861:SHN589881 SRF589861:SRJ589881 TBB589861:TBF589881 TKX589861:TLB589881 TUT589861:TUX589881 UEP589861:UET589881 UOL589861:UOP589881 UYH589861:UYL589881 VID589861:VIH589881 VRZ589861:VSD589881 WBV589861:WBZ589881 WLR589861:WLV589881 WVN589861:WVR589881 F655397:J655417 JB655397:JF655417 SX655397:TB655417 ACT655397:ACX655417 AMP655397:AMT655417 AWL655397:AWP655417 BGH655397:BGL655417 BQD655397:BQH655417 BZZ655397:CAD655417 CJV655397:CJZ655417 CTR655397:CTV655417 DDN655397:DDR655417 DNJ655397:DNN655417 DXF655397:DXJ655417 EHB655397:EHF655417 EQX655397:ERB655417 FAT655397:FAX655417 FKP655397:FKT655417 FUL655397:FUP655417 GEH655397:GEL655417 GOD655397:GOH655417 GXZ655397:GYD655417 HHV655397:HHZ655417 HRR655397:HRV655417 IBN655397:IBR655417 ILJ655397:ILN655417 IVF655397:IVJ655417 JFB655397:JFF655417 JOX655397:JPB655417 JYT655397:JYX655417 KIP655397:KIT655417 KSL655397:KSP655417 LCH655397:LCL655417 LMD655397:LMH655417 LVZ655397:LWD655417 MFV655397:MFZ655417 MPR655397:MPV655417 MZN655397:MZR655417 NJJ655397:NJN655417 NTF655397:NTJ655417 ODB655397:ODF655417 OMX655397:ONB655417 OWT655397:OWX655417 PGP655397:PGT655417 PQL655397:PQP655417 QAH655397:QAL655417 QKD655397:QKH655417 QTZ655397:QUD655417 RDV655397:RDZ655417 RNR655397:RNV655417 RXN655397:RXR655417 SHJ655397:SHN655417 SRF655397:SRJ655417 TBB655397:TBF655417 TKX655397:TLB655417 TUT655397:TUX655417 UEP655397:UET655417 UOL655397:UOP655417 UYH655397:UYL655417 VID655397:VIH655417 VRZ655397:VSD655417 WBV655397:WBZ655417 WLR655397:WLV655417 WVN655397:WVR655417 F720933:J720953 JB720933:JF720953 SX720933:TB720953 ACT720933:ACX720953 AMP720933:AMT720953 AWL720933:AWP720953 BGH720933:BGL720953 BQD720933:BQH720953 BZZ720933:CAD720953 CJV720933:CJZ720953 CTR720933:CTV720953 DDN720933:DDR720953 DNJ720933:DNN720953 DXF720933:DXJ720953 EHB720933:EHF720953 EQX720933:ERB720953 FAT720933:FAX720953 FKP720933:FKT720953 FUL720933:FUP720953 GEH720933:GEL720953 GOD720933:GOH720953 GXZ720933:GYD720953 HHV720933:HHZ720953 HRR720933:HRV720953 IBN720933:IBR720953 ILJ720933:ILN720953 IVF720933:IVJ720953 JFB720933:JFF720953 JOX720933:JPB720953 JYT720933:JYX720953 KIP720933:KIT720953 KSL720933:KSP720953 LCH720933:LCL720953 LMD720933:LMH720953 LVZ720933:LWD720953 MFV720933:MFZ720953 MPR720933:MPV720953 MZN720933:MZR720953 NJJ720933:NJN720953 NTF720933:NTJ720953 ODB720933:ODF720953 OMX720933:ONB720953 OWT720933:OWX720953 PGP720933:PGT720953 PQL720933:PQP720953 QAH720933:QAL720953 QKD720933:QKH720953 QTZ720933:QUD720953 RDV720933:RDZ720953 RNR720933:RNV720953 RXN720933:RXR720953 SHJ720933:SHN720953 SRF720933:SRJ720953 TBB720933:TBF720953 TKX720933:TLB720953 TUT720933:TUX720953 UEP720933:UET720953 UOL720933:UOP720953 UYH720933:UYL720953 VID720933:VIH720953 VRZ720933:VSD720953 WBV720933:WBZ720953 WLR720933:WLV720953 WVN720933:WVR720953 F786469:J786489 JB786469:JF786489 SX786469:TB786489 ACT786469:ACX786489 AMP786469:AMT786489 AWL786469:AWP786489 BGH786469:BGL786489 BQD786469:BQH786489 BZZ786469:CAD786489 CJV786469:CJZ786489 CTR786469:CTV786489 DDN786469:DDR786489 DNJ786469:DNN786489 DXF786469:DXJ786489 EHB786469:EHF786489 EQX786469:ERB786489 FAT786469:FAX786489 FKP786469:FKT786489 FUL786469:FUP786489 GEH786469:GEL786489 GOD786469:GOH786489 GXZ786469:GYD786489 HHV786469:HHZ786489 HRR786469:HRV786489 IBN786469:IBR786489 ILJ786469:ILN786489 IVF786469:IVJ786489 JFB786469:JFF786489 JOX786469:JPB786489 JYT786469:JYX786489 KIP786469:KIT786489 KSL786469:KSP786489 LCH786469:LCL786489 LMD786469:LMH786489 LVZ786469:LWD786489 MFV786469:MFZ786489 MPR786469:MPV786489 MZN786469:MZR786489 NJJ786469:NJN786489 NTF786469:NTJ786489 ODB786469:ODF786489 OMX786469:ONB786489 OWT786469:OWX786489 PGP786469:PGT786489 PQL786469:PQP786489 QAH786469:QAL786489 QKD786469:QKH786489 QTZ786469:QUD786489 RDV786469:RDZ786489 RNR786469:RNV786489 RXN786469:RXR786489 SHJ786469:SHN786489 SRF786469:SRJ786489 TBB786469:TBF786489 TKX786469:TLB786489 TUT786469:TUX786489 UEP786469:UET786489 UOL786469:UOP786489 UYH786469:UYL786489 VID786469:VIH786489 VRZ786469:VSD786489 WBV786469:WBZ786489 WLR786469:WLV786489 WVN786469:WVR786489 F852005:J852025 JB852005:JF852025 SX852005:TB852025 ACT852005:ACX852025 AMP852005:AMT852025 AWL852005:AWP852025 BGH852005:BGL852025 BQD852005:BQH852025 BZZ852005:CAD852025 CJV852005:CJZ852025 CTR852005:CTV852025 DDN852005:DDR852025 DNJ852005:DNN852025 DXF852005:DXJ852025 EHB852005:EHF852025 EQX852005:ERB852025 FAT852005:FAX852025 FKP852005:FKT852025 FUL852005:FUP852025 GEH852005:GEL852025 GOD852005:GOH852025 GXZ852005:GYD852025 HHV852005:HHZ852025 HRR852005:HRV852025 IBN852005:IBR852025 ILJ852005:ILN852025 IVF852005:IVJ852025 JFB852005:JFF852025 JOX852005:JPB852025 JYT852005:JYX852025 KIP852005:KIT852025 KSL852005:KSP852025 LCH852005:LCL852025 LMD852005:LMH852025 LVZ852005:LWD852025 MFV852005:MFZ852025 MPR852005:MPV852025 MZN852005:MZR852025 NJJ852005:NJN852025 NTF852005:NTJ852025 ODB852005:ODF852025 OMX852005:ONB852025 OWT852005:OWX852025 PGP852005:PGT852025 PQL852005:PQP852025 QAH852005:QAL852025 QKD852005:QKH852025 QTZ852005:QUD852025 RDV852005:RDZ852025 RNR852005:RNV852025 RXN852005:RXR852025 SHJ852005:SHN852025 SRF852005:SRJ852025 TBB852005:TBF852025 TKX852005:TLB852025 TUT852005:TUX852025 UEP852005:UET852025 UOL852005:UOP852025 UYH852005:UYL852025 VID852005:VIH852025 VRZ852005:VSD852025 WBV852005:WBZ852025 WLR852005:WLV852025 WVN852005:WVR852025 F917541:J917561 JB917541:JF917561 SX917541:TB917561 ACT917541:ACX917561 AMP917541:AMT917561 AWL917541:AWP917561 BGH917541:BGL917561 BQD917541:BQH917561 BZZ917541:CAD917561 CJV917541:CJZ917561 CTR917541:CTV917561 DDN917541:DDR917561 DNJ917541:DNN917561 DXF917541:DXJ917561 EHB917541:EHF917561 EQX917541:ERB917561 FAT917541:FAX917561 FKP917541:FKT917561 FUL917541:FUP917561 GEH917541:GEL917561 GOD917541:GOH917561 GXZ917541:GYD917561 HHV917541:HHZ917561 HRR917541:HRV917561 IBN917541:IBR917561 ILJ917541:ILN917561 IVF917541:IVJ917561 JFB917541:JFF917561 JOX917541:JPB917561 JYT917541:JYX917561 KIP917541:KIT917561 KSL917541:KSP917561 LCH917541:LCL917561 LMD917541:LMH917561 LVZ917541:LWD917561 MFV917541:MFZ917561 MPR917541:MPV917561 MZN917541:MZR917561 NJJ917541:NJN917561 NTF917541:NTJ917561 ODB917541:ODF917561 OMX917541:ONB917561 OWT917541:OWX917561 PGP917541:PGT917561 PQL917541:PQP917561 QAH917541:QAL917561 QKD917541:QKH917561 QTZ917541:QUD917561 RDV917541:RDZ917561 RNR917541:RNV917561 RXN917541:RXR917561 SHJ917541:SHN917561 SRF917541:SRJ917561 TBB917541:TBF917561 TKX917541:TLB917561 TUT917541:TUX917561 UEP917541:UET917561 UOL917541:UOP917561 UYH917541:UYL917561 VID917541:VIH917561 VRZ917541:VSD917561 WBV917541:WBZ917561 WLR917541:WLV917561 WVN917541:WVR917561 F983077:J983097 JB983077:JF983097 SX983077:TB983097 ACT983077:ACX983097 AMP983077:AMT983097 AWL983077:AWP983097 BGH983077:BGL983097 BQD983077:BQH983097 BZZ983077:CAD983097 CJV983077:CJZ983097 CTR983077:CTV983097 DDN983077:DDR983097 DNJ983077:DNN983097 DXF983077:DXJ983097 EHB983077:EHF983097 EQX983077:ERB983097 FAT983077:FAX983097 FKP983077:FKT983097 FUL983077:FUP983097 GEH983077:GEL983097 GOD983077:GOH983097 GXZ983077:GYD983097 HHV983077:HHZ983097 HRR983077:HRV983097 IBN983077:IBR983097 ILJ983077:ILN983097 IVF983077:IVJ983097 JFB983077:JFF983097 JOX983077:JPB983097 JYT983077:JYX983097 KIP983077:KIT983097 KSL983077:KSP983097 LCH983077:LCL983097 LMD983077:LMH983097 LVZ983077:LWD983097 MFV983077:MFZ983097 MPR983077:MPV983097 MZN983077:MZR983097 NJJ983077:NJN983097 NTF983077:NTJ983097 ODB983077:ODF983097 OMX983077:ONB983097 OWT983077:OWX983097 PGP983077:PGT983097 PQL983077:PQP983097 QAH983077:QAL983097 QKD983077:QKH983097 QTZ983077:QUD983097 RDV983077:RDZ983097 RNR983077:RNV983097 RXN983077:RXR983097 SHJ983077:SHN983097 SRF983077:SRJ983097 TBB983077:TBF983097 TKX983077:TLB983097 TUT983077:TUX983097 UEP983077:UET983097 UOL983077:UOP983097 UYH983077:UYL983097 VID983077:VIH983097 VRZ983077:VSD983097 WBV983077:WBZ983097 WLR983077:WLV983097 WVN983077:WVR983097 WVN983055:WVR983075 JB15:JF35 SX15:TB35 ACT15:ACX35 AMP15:AMT35 AWL15:AWP35 BGH15:BGL35 BQD15:BQH35 BZZ15:CAD35 CJV15:CJZ35 CTR15:CTV35 DDN15:DDR35 DNJ15:DNN35 DXF15:DXJ35 EHB15:EHF35 EQX15:ERB35 FAT15:FAX35 FKP15:FKT35 FUL15:FUP35 GEH15:GEL35 GOD15:GOH35 GXZ15:GYD35 HHV15:HHZ35 HRR15:HRV35 IBN15:IBR35 ILJ15:ILN35 IVF15:IVJ35 JFB15:JFF35 JOX15:JPB35 JYT15:JYX35 KIP15:KIT35 KSL15:KSP35 LCH15:LCL35 LMD15:LMH35 LVZ15:LWD35 MFV15:MFZ35 MPR15:MPV35 MZN15:MZR35 NJJ15:NJN35 NTF15:NTJ35 ODB15:ODF35 OMX15:ONB35 OWT15:OWX35 PGP15:PGT35 PQL15:PQP35 QAH15:QAL35 QKD15:QKH35 QTZ15:QUD35 RDV15:RDZ35 RNR15:RNV35 RXN15:RXR35 SHJ15:SHN35 SRF15:SRJ35 TBB15:TBF35 TKX15:TLB35 TUT15:TUX35 UEP15:UET35 UOL15:UOP35 UYH15:UYL35 VID15:VIH35 VRZ15:VSD35 WBV15:WBZ35 WLR15:WLV35 WVN15:WVR35 F65551:J65571 JB65551:JF65571 SX65551:TB65571 ACT65551:ACX65571 AMP65551:AMT65571 AWL65551:AWP65571 BGH65551:BGL65571 BQD65551:BQH65571 BZZ65551:CAD65571 CJV65551:CJZ65571 CTR65551:CTV65571 DDN65551:DDR65571 DNJ65551:DNN65571 DXF65551:DXJ65571 EHB65551:EHF65571 EQX65551:ERB65571 FAT65551:FAX65571 FKP65551:FKT65571 FUL65551:FUP65571 GEH65551:GEL65571 GOD65551:GOH65571 GXZ65551:GYD65571 HHV65551:HHZ65571 HRR65551:HRV65571 IBN65551:IBR65571 ILJ65551:ILN65571 IVF65551:IVJ65571 JFB65551:JFF65571 JOX65551:JPB65571 JYT65551:JYX65571 KIP65551:KIT65571 KSL65551:KSP65571 LCH65551:LCL65571 LMD65551:LMH65571 LVZ65551:LWD65571 MFV65551:MFZ65571 MPR65551:MPV65571 MZN65551:MZR65571 NJJ65551:NJN65571 NTF65551:NTJ65571 ODB65551:ODF65571 OMX65551:ONB65571 OWT65551:OWX65571 PGP65551:PGT65571 PQL65551:PQP65571 QAH65551:QAL65571 QKD65551:QKH65571 QTZ65551:QUD65571 RDV65551:RDZ65571 RNR65551:RNV65571 RXN65551:RXR65571 SHJ65551:SHN65571 SRF65551:SRJ65571 TBB65551:TBF65571 TKX65551:TLB65571 TUT65551:TUX65571 UEP65551:UET65571 UOL65551:UOP65571 UYH65551:UYL65571 VID65551:VIH65571 VRZ65551:VSD65571 WBV65551:WBZ65571 WLR65551:WLV65571 WVN65551:WVR65571 F131087:J131107 JB131087:JF131107 SX131087:TB131107 ACT131087:ACX131107 AMP131087:AMT131107 AWL131087:AWP131107 BGH131087:BGL131107 BQD131087:BQH131107 BZZ131087:CAD131107 CJV131087:CJZ131107 CTR131087:CTV131107 DDN131087:DDR131107 DNJ131087:DNN131107 DXF131087:DXJ131107 EHB131087:EHF131107 EQX131087:ERB131107 FAT131087:FAX131107 FKP131087:FKT131107 FUL131087:FUP131107 GEH131087:GEL131107 GOD131087:GOH131107 GXZ131087:GYD131107 HHV131087:HHZ131107 HRR131087:HRV131107 IBN131087:IBR131107 ILJ131087:ILN131107 IVF131087:IVJ131107 JFB131087:JFF131107 JOX131087:JPB131107 JYT131087:JYX131107 KIP131087:KIT131107 KSL131087:KSP131107 LCH131087:LCL131107 LMD131087:LMH131107 LVZ131087:LWD131107 MFV131087:MFZ131107 MPR131087:MPV131107 MZN131087:MZR131107 NJJ131087:NJN131107 NTF131087:NTJ131107 ODB131087:ODF131107 OMX131087:ONB131107 OWT131087:OWX131107 PGP131087:PGT131107 PQL131087:PQP131107 QAH131087:QAL131107 QKD131087:QKH131107 QTZ131087:QUD131107 RDV131087:RDZ131107 RNR131087:RNV131107 RXN131087:RXR131107 SHJ131087:SHN131107 SRF131087:SRJ131107 TBB131087:TBF131107 TKX131087:TLB131107 TUT131087:TUX131107 UEP131087:UET131107 UOL131087:UOP131107 UYH131087:UYL131107 VID131087:VIH131107 VRZ131087:VSD131107 WBV131087:WBZ131107 WLR131087:WLV131107 WVN131087:WVR131107 F196623:J196643 JB196623:JF196643 SX196623:TB196643 ACT196623:ACX196643 AMP196623:AMT196643 AWL196623:AWP196643 BGH196623:BGL196643 BQD196623:BQH196643 BZZ196623:CAD196643 CJV196623:CJZ196643 CTR196623:CTV196643 DDN196623:DDR196643 DNJ196623:DNN196643 DXF196623:DXJ196643 EHB196623:EHF196643 EQX196623:ERB196643 FAT196623:FAX196643 FKP196623:FKT196643 FUL196623:FUP196643 GEH196623:GEL196643 GOD196623:GOH196643 GXZ196623:GYD196643 HHV196623:HHZ196643 HRR196623:HRV196643 IBN196623:IBR196643 ILJ196623:ILN196643 IVF196623:IVJ196643 JFB196623:JFF196643 JOX196623:JPB196643 JYT196623:JYX196643 KIP196623:KIT196643 KSL196623:KSP196643 LCH196623:LCL196643 LMD196623:LMH196643 LVZ196623:LWD196643 MFV196623:MFZ196643 MPR196623:MPV196643 MZN196623:MZR196643 NJJ196623:NJN196643 NTF196623:NTJ196643 ODB196623:ODF196643 OMX196623:ONB196643 OWT196623:OWX196643 PGP196623:PGT196643 PQL196623:PQP196643 QAH196623:QAL196643 QKD196623:QKH196643 QTZ196623:QUD196643 RDV196623:RDZ196643 RNR196623:RNV196643 RXN196623:RXR196643 SHJ196623:SHN196643 SRF196623:SRJ196643 TBB196623:TBF196643 TKX196623:TLB196643 TUT196623:TUX196643 UEP196623:UET196643 UOL196623:UOP196643 UYH196623:UYL196643 VID196623:VIH196643 VRZ196623:VSD196643 WBV196623:WBZ196643 WLR196623:WLV196643 WVN196623:WVR196643 F262159:J262179 JB262159:JF262179 SX262159:TB262179 ACT262159:ACX262179 AMP262159:AMT262179 AWL262159:AWP262179 BGH262159:BGL262179 BQD262159:BQH262179 BZZ262159:CAD262179 CJV262159:CJZ262179 CTR262159:CTV262179 DDN262159:DDR262179 DNJ262159:DNN262179 DXF262159:DXJ262179 EHB262159:EHF262179 EQX262159:ERB262179 FAT262159:FAX262179 FKP262159:FKT262179 FUL262159:FUP262179 GEH262159:GEL262179 GOD262159:GOH262179 GXZ262159:GYD262179 HHV262159:HHZ262179 HRR262159:HRV262179 IBN262159:IBR262179 ILJ262159:ILN262179 IVF262159:IVJ262179 JFB262159:JFF262179 JOX262159:JPB262179 JYT262159:JYX262179 KIP262159:KIT262179 KSL262159:KSP262179 LCH262159:LCL262179 LMD262159:LMH262179 LVZ262159:LWD262179 MFV262159:MFZ262179 MPR262159:MPV262179 MZN262159:MZR262179 NJJ262159:NJN262179 NTF262159:NTJ262179 ODB262159:ODF262179 OMX262159:ONB262179 OWT262159:OWX262179 PGP262159:PGT262179 PQL262159:PQP262179 QAH262159:QAL262179 QKD262159:QKH262179 QTZ262159:QUD262179 RDV262159:RDZ262179 RNR262159:RNV262179 RXN262159:RXR262179 SHJ262159:SHN262179 SRF262159:SRJ262179 TBB262159:TBF262179 TKX262159:TLB262179 TUT262159:TUX262179 UEP262159:UET262179 UOL262159:UOP262179 UYH262159:UYL262179 VID262159:VIH262179 VRZ262159:VSD262179 WBV262159:WBZ262179 WLR262159:WLV262179 WVN262159:WVR262179 F327695:J327715 JB327695:JF327715 SX327695:TB327715 ACT327695:ACX327715 AMP327695:AMT327715 AWL327695:AWP327715 BGH327695:BGL327715 BQD327695:BQH327715 BZZ327695:CAD327715 CJV327695:CJZ327715 CTR327695:CTV327715 DDN327695:DDR327715 DNJ327695:DNN327715 DXF327695:DXJ327715 EHB327695:EHF327715 EQX327695:ERB327715 FAT327695:FAX327715 FKP327695:FKT327715 FUL327695:FUP327715 GEH327695:GEL327715 GOD327695:GOH327715 GXZ327695:GYD327715 HHV327695:HHZ327715 HRR327695:HRV327715 IBN327695:IBR327715 ILJ327695:ILN327715 IVF327695:IVJ327715 JFB327695:JFF327715 JOX327695:JPB327715 JYT327695:JYX327715 KIP327695:KIT327715 KSL327695:KSP327715 LCH327695:LCL327715 LMD327695:LMH327715 LVZ327695:LWD327715 MFV327695:MFZ327715 MPR327695:MPV327715 MZN327695:MZR327715 NJJ327695:NJN327715 NTF327695:NTJ327715 ODB327695:ODF327715 OMX327695:ONB327715 OWT327695:OWX327715 PGP327695:PGT327715 PQL327695:PQP327715 QAH327695:QAL327715 QKD327695:QKH327715 QTZ327695:QUD327715 RDV327695:RDZ327715 RNR327695:RNV327715 RXN327695:RXR327715 SHJ327695:SHN327715 SRF327695:SRJ327715 TBB327695:TBF327715 TKX327695:TLB327715 TUT327695:TUX327715 UEP327695:UET327715 UOL327695:UOP327715 UYH327695:UYL327715 VID327695:VIH327715 VRZ327695:VSD327715 WBV327695:WBZ327715 WLR327695:WLV327715 WVN327695:WVR327715 F393231:J393251 JB393231:JF393251 SX393231:TB393251 ACT393231:ACX393251 AMP393231:AMT393251 AWL393231:AWP393251 BGH393231:BGL393251 BQD393231:BQH393251 BZZ393231:CAD393251 CJV393231:CJZ393251 CTR393231:CTV393251 DDN393231:DDR393251 DNJ393231:DNN393251 DXF393231:DXJ393251 EHB393231:EHF393251 EQX393231:ERB393251 FAT393231:FAX393251 FKP393231:FKT393251 FUL393231:FUP393251 GEH393231:GEL393251 GOD393231:GOH393251 GXZ393231:GYD393251 HHV393231:HHZ393251 HRR393231:HRV393251 IBN393231:IBR393251 ILJ393231:ILN393251 IVF393231:IVJ393251 JFB393231:JFF393251 JOX393231:JPB393251 JYT393231:JYX393251 KIP393231:KIT393251 KSL393231:KSP393251 LCH393231:LCL393251 LMD393231:LMH393251 LVZ393231:LWD393251 MFV393231:MFZ393251 MPR393231:MPV393251 MZN393231:MZR393251 NJJ393231:NJN393251 NTF393231:NTJ393251 ODB393231:ODF393251 OMX393231:ONB393251 OWT393231:OWX393251 PGP393231:PGT393251 PQL393231:PQP393251 QAH393231:QAL393251 QKD393231:QKH393251 QTZ393231:QUD393251 RDV393231:RDZ393251 RNR393231:RNV393251 RXN393231:RXR393251 SHJ393231:SHN393251 SRF393231:SRJ393251 TBB393231:TBF393251 TKX393231:TLB393251 TUT393231:TUX393251 UEP393231:UET393251 UOL393231:UOP393251 UYH393231:UYL393251 VID393231:VIH393251 VRZ393231:VSD393251 WBV393231:WBZ393251 WLR393231:WLV393251 WVN393231:WVR393251 F458767:J458787 JB458767:JF458787 SX458767:TB458787 ACT458767:ACX458787 AMP458767:AMT458787 AWL458767:AWP458787 BGH458767:BGL458787 BQD458767:BQH458787 BZZ458767:CAD458787 CJV458767:CJZ458787 CTR458767:CTV458787 DDN458767:DDR458787 DNJ458767:DNN458787 DXF458767:DXJ458787 EHB458767:EHF458787 EQX458767:ERB458787 FAT458767:FAX458787 FKP458767:FKT458787 FUL458767:FUP458787 GEH458767:GEL458787 GOD458767:GOH458787 GXZ458767:GYD458787 HHV458767:HHZ458787 HRR458767:HRV458787 IBN458767:IBR458787 ILJ458767:ILN458787 IVF458767:IVJ458787 JFB458767:JFF458787 JOX458767:JPB458787 JYT458767:JYX458787 KIP458767:KIT458787 KSL458767:KSP458787 LCH458767:LCL458787 LMD458767:LMH458787 LVZ458767:LWD458787 MFV458767:MFZ458787 MPR458767:MPV458787 MZN458767:MZR458787 NJJ458767:NJN458787 NTF458767:NTJ458787 ODB458767:ODF458787 OMX458767:ONB458787 OWT458767:OWX458787 PGP458767:PGT458787 PQL458767:PQP458787 QAH458767:QAL458787 QKD458767:QKH458787 QTZ458767:QUD458787 RDV458767:RDZ458787 RNR458767:RNV458787 RXN458767:RXR458787 SHJ458767:SHN458787 SRF458767:SRJ458787 TBB458767:TBF458787 TKX458767:TLB458787 TUT458767:TUX458787 UEP458767:UET458787 UOL458767:UOP458787 UYH458767:UYL458787 VID458767:VIH458787 VRZ458767:VSD458787 WBV458767:WBZ458787 WLR458767:WLV458787 WVN458767:WVR458787 F524303:J524323 JB524303:JF524323 SX524303:TB524323 ACT524303:ACX524323 AMP524303:AMT524323 AWL524303:AWP524323 BGH524303:BGL524323 BQD524303:BQH524323 BZZ524303:CAD524323 CJV524303:CJZ524323 CTR524303:CTV524323 DDN524303:DDR524323 DNJ524303:DNN524323 DXF524303:DXJ524323 EHB524303:EHF524323 EQX524303:ERB524323 FAT524303:FAX524323 FKP524303:FKT524323 FUL524303:FUP524323 GEH524303:GEL524323 GOD524303:GOH524323 GXZ524303:GYD524323 HHV524303:HHZ524323 HRR524303:HRV524323 IBN524303:IBR524323 ILJ524303:ILN524323 IVF524303:IVJ524323 JFB524303:JFF524323 JOX524303:JPB524323 JYT524303:JYX524323 KIP524303:KIT524323 KSL524303:KSP524323 LCH524303:LCL524323 LMD524303:LMH524323 LVZ524303:LWD524323 MFV524303:MFZ524323 MPR524303:MPV524323 MZN524303:MZR524323 NJJ524303:NJN524323 NTF524303:NTJ524323 ODB524303:ODF524323 OMX524303:ONB524323 OWT524303:OWX524323 PGP524303:PGT524323 PQL524303:PQP524323 QAH524303:QAL524323 QKD524303:QKH524323 QTZ524303:QUD524323 RDV524303:RDZ524323 RNR524303:RNV524323 RXN524303:RXR524323 SHJ524303:SHN524323 SRF524303:SRJ524323 TBB524303:TBF524323 TKX524303:TLB524323 TUT524303:TUX524323 UEP524303:UET524323 UOL524303:UOP524323 UYH524303:UYL524323 VID524303:VIH524323 VRZ524303:VSD524323 WBV524303:WBZ524323 WLR524303:WLV524323 WVN524303:WVR524323 F589839:J589859 JB589839:JF589859 SX589839:TB589859 ACT589839:ACX589859 AMP589839:AMT589859 AWL589839:AWP589859 BGH589839:BGL589859 BQD589839:BQH589859 BZZ589839:CAD589859 CJV589839:CJZ589859 CTR589839:CTV589859 DDN589839:DDR589859 DNJ589839:DNN589859 DXF589839:DXJ589859 EHB589839:EHF589859 EQX589839:ERB589859 FAT589839:FAX589859 FKP589839:FKT589859 FUL589839:FUP589859 GEH589839:GEL589859 GOD589839:GOH589859 GXZ589839:GYD589859 HHV589839:HHZ589859 HRR589839:HRV589859 IBN589839:IBR589859 ILJ589839:ILN589859 IVF589839:IVJ589859 JFB589839:JFF589859 JOX589839:JPB589859 JYT589839:JYX589859 KIP589839:KIT589859 KSL589839:KSP589859 LCH589839:LCL589859 LMD589839:LMH589859 LVZ589839:LWD589859 MFV589839:MFZ589859 MPR589839:MPV589859 MZN589839:MZR589859 NJJ589839:NJN589859 NTF589839:NTJ589859 ODB589839:ODF589859 OMX589839:ONB589859 OWT589839:OWX589859 PGP589839:PGT589859 PQL589839:PQP589859 QAH589839:QAL589859 QKD589839:QKH589859 QTZ589839:QUD589859 RDV589839:RDZ589859 RNR589839:RNV589859 RXN589839:RXR589859 SHJ589839:SHN589859 SRF589839:SRJ589859 TBB589839:TBF589859 TKX589839:TLB589859 TUT589839:TUX589859 UEP589839:UET589859 UOL589839:UOP589859 UYH589839:UYL589859 VID589839:VIH589859 VRZ589839:VSD589859 WBV589839:WBZ589859 WLR589839:WLV589859 WVN589839:WVR589859 F655375:J655395 JB655375:JF655395 SX655375:TB655395 ACT655375:ACX655395 AMP655375:AMT655395 AWL655375:AWP655395 BGH655375:BGL655395 BQD655375:BQH655395 BZZ655375:CAD655395 CJV655375:CJZ655395 CTR655375:CTV655395 DDN655375:DDR655395 DNJ655375:DNN655395 DXF655375:DXJ655395 EHB655375:EHF655395 EQX655375:ERB655395 FAT655375:FAX655395 FKP655375:FKT655395 FUL655375:FUP655395 GEH655375:GEL655395 GOD655375:GOH655395 GXZ655375:GYD655395 HHV655375:HHZ655395 HRR655375:HRV655395 IBN655375:IBR655395 ILJ655375:ILN655395 IVF655375:IVJ655395 JFB655375:JFF655395 JOX655375:JPB655395 JYT655375:JYX655395 KIP655375:KIT655395 KSL655375:KSP655395 LCH655375:LCL655395 LMD655375:LMH655395 LVZ655375:LWD655395 MFV655375:MFZ655395 MPR655375:MPV655395 MZN655375:MZR655395 NJJ655375:NJN655395 NTF655375:NTJ655395 ODB655375:ODF655395 OMX655375:ONB655395 OWT655375:OWX655395 PGP655375:PGT655395 PQL655375:PQP655395 QAH655375:QAL655395 QKD655375:QKH655395 QTZ655375:QUD655395 RDV655375:RDZ655395 RNR655375:RNV655395 RXN655375:RXR655395 SHJ655375:SHN655395 SRF655375:SRJ655395 TBB655375:TBF655395 TKX655375:TLB655395 TUT655375:TUX655395 UEP655375:UET655395 UOL655375:UOP655395 UYH655375:UYL655395 VID655375:VIH655395 VRZ655375:VSD655395 WBV655375:WBZ655395 WLR655375:WLV655395 WVN655375:WVR655395 F720911:J720931 JB720911:JF720931 SX720911:TB720931 ACT720911:ACX720931 AMP720911:AMT720931 AWL720911:AWP720931 BGH720911:BGL720931 BQD720911:BQH720931 BZZ720911:CAD720931 CJV720911:CJZ720931 CTR720911:CTV720931 DDN720911:DDR720931 DNJ720911:DNN720931 DXF720911:DXJ720931 EHB720911:EHF720931 EQX720911:ERB720931 FAT720911:FAX720931 FKP720911:FKT720931 FUL720911:FUP720931 GEH720911:GEL720931 GOD720911:GOH720931 GXZ720911:GYD720931 HHV720911:HHZ720931 HRR720911:HRV720931 IBN720911:IBR720931 ILJ720911:ILN720931 IVF720911:IVJ720931 JFB720911:JFF720931 JOX720911:JPB720931 JYT720911:JYX720931 KIP720911:KIT720931 KSL720911:KSP720931 LCH720911:LCL720931 LMD720911:LMH720931 LVZ720911:LWD720931 MFV720911:MFZ720931 MPR720911:MPV720931 MZN720911:MZR720931 NJJ720911:NJN720931 NTF720911:NTJ720931 ODB720911:ODF720931 OMX720911:ONB720931 OWT720911:OWX720931 PGP720911:PGT720931 PQL720911:PQP720931 QAH720911:QAL720931 QKD720911:QKH720931 QTZ720911:QUD720931 RDV720911:RDZ720931 RNR720911:RNV720931 RXN720911:RXR720931 SHJ720911:SHN720931 SRF720911:SRJ720931 TBB720911:TBF720931 TKX720911:TLB720931 TUT720911:TUX720931 UEP720911:UET720931 UOL720911:UOP720931 UYH720911:UYL720931 VID720911:VIH720931 VRZ720911:VSD720931 WBV720911:WBZ720931 WLR720911:WLV720931 WVN720911:WVR720931 F786447:J786467 JB786447:JF786467 SX786447:TB786467 ACT786447:ACX786467 AMP786447:AMT786467 AWL786447:AWP786467 BGH786447:BGL786467 BQD786447:BQH786467 BZZ786447:CAD786467 CJV786447:CJZ786467 CTR786447:CTV786467 DDN786447:DDR786467 DNJ786447:DNN786467 DXF786447:DXJ786467 EHB786447:EHF786467 EQX786447:ERB786467 FAT786447:FAX786467 FKP786447:FKT786467 FUL786447:FUP786467 GEH786447:GEL786467 GOD786447:GOH786467 GXZ786447:GYD786467 HHV786447:HHZ786467 HRR786447:HRV786467 IBN786447:IBR786467 ILJ786447:ILN786467 IVF786447:IVJ786467 JFB786447:JFF786467 JOX786447:JPB786467 JYT786447:JYX786467 KIP786447:KIT786467 KSL786447:KSP786467 LCH786447:LCL786467 LMD786447:LMH786467 LVZ786447:LWD786467 MFV786447:MFZ786467 MPR786447:MPV786467 MZN786447:MZR786467 NJJ786447:NJN786467 NTF786447:NTJ786467 ODB786447:ODF786467 OMX786447:ONB786467 OWT786447:OWX786467 PGP786447:PGT786467 PQL786447:PQP786467 QAH786447:QAL786467 QKD786447:QKH786467 QTZ786447:QUD786467 RDV786447:RDZ786467 RNR786447:RNV786467 RXN786447:RXR786467 SHJ786447:SHN786467 SRF786447:SRJ786467 TBB786447:TBF786467 TKX786447:TLB786467 TUT786447:TUX786467 UEP786447:UET786467 UOL786447:UOP786467 UYH786447:UYL786467 VID786447:VIH786467 VRZ786447:VSD786467 WBV786447:WBZ786467 WLR786447:WLV786467 WVN786447:WVR786467 F851983:J852003 JB851983:JF852003 SX851983:TB852003 ACT851983:ACX852003 AMP851983:AMT852003 AWL851983:AWP852003 BGH851983:BGL852003 BQD851983:BQH852003 BZZ851983:CAD852003 CJV851983:CJZ852003 CTR851983:CTV852003 DDN851983:DDR852003 DNJ851983:DNN852003 DXF851983:DXJ852003 EHB851983:EHF852003 EQX851983:ERB852003 FAT851983:FAX852003 FKP851983:FKT852003 FUL851983:FUP852003 GEH851983:GEL852003 GOD851983:GOH852003 GXZ851983:GYD852003 HHV851983:HHZ852003 HRR851983:HRV852003 IBN851983:IBR852003 ILJ851983:ILN852003 IVF851983:IVJ852003 JFB851983:JFF852003 JOX851983:JPB852003 JYT851983:JYX852003 KIP851983:KIT852003 KSL851983:KSP852003 LCH851983:LCL852003 LMD851983:LMH852003 LVZ851983:LWD852003 MFV851983:MFZ852003 MPR851983:MPV852003 MZN851983:MZR852003 NJJ851983:NJN852003 NTF851983:NTJ852003 ODB851983:ODF852003 OMX851983:ONB852003 OWT851983:OWX852003 PGP851983:PGT852003 PQL851983:PQP852003 QAH851983:QAL852003 QKD851983:QKH852003 QTZ851983:QUD852003 RDV851983:RDZ852003 RNR851983:RNV852003 RXN851983:RXR852003 SHJ851983:SHN852003 SRF851983:SRJ852003 TBB851983:TBF852003 TKX851983:TLB852003 TUT851983:TUX852003 UEP851983:UET852003 UOL851983:UOP852003 UYH851983:UYL852003 VID851983:VIH852003 VRZ851983:VSD852003 WBV851983:WBZ852003 WLR851983:WLV852003 WVN851983:WVR852003 F917519:J917539 JB917519:JF917539 SX917519:TB917539 ACT917519:ACX917539 AMP917519:AMT917539 AWL917519:AWP917539 BGH917519:BGL917539 BQD917519:BQH917539 BZZ917519:CAD917539 CJV917519:CJZ917539 CTR917519:CTV917539 DDN917519:DDR917539 DNJ917519:DNN917539 DXF917519:DXJ917539 EHB917519:EHF917539 EQX917519:ERB917539 FAT917519:FAX917539 FKP917519:FKT917539 FUL917519:FUP917539 GEH917519:GEL917539 GOD917519:GOH917539 GXZ917519:GYD917539 HHV917519:HHZ917539 HRR917519:HRV917539 IBN917519:IBR917539 ILJ917519:ILN917539 IVF917519:IVJ917539 JFB917519:JFF917539 JOX917519:JPB917539 JYT917519:JYX917539 KIP917519:KIT917539 KSL917519:KSP917539 LCH917519:LCL917539 LMD917519:LMH917539 LVZ917519:LWD917539 MFV917519:MFZ917539 MPR917519:MPV917539 MZN917519:MZR917539 NJJ917519:NJN917539 NTF917519:NTJ917539 ODB917519:ODF917539 OMX917519:ONB917539 OWT917519:OWX917539 PGP917519:PGT917539 PQL917519:PQP917539 QAH917519:QAL917539 QKD917519:QKH917539 QTZ917519:QUD917539 RDV917519:RDZ917539 RNR917519:RNV917539 RXN917519:RXR917539 SHJ917519:SHN917539 SRF917519:SRJ917539 TBB917519:TBF917539 TKX917519:TLB917539 TUT917519:TUX917539 UEP917519:UET917539 UOL917519:UOP917539 UYH917519:UYL917539 VID917519:VIH917539 VRZ917519:VSD917539 WBV917519:WBZ917539 WLR917519:WLV917539 WVN917519:WVR917539 F983055:J983075 JB983055:JF983075 SX983055:TB983075 ACT983055:ACX983075 AMP983055:AMT983075 AWL983055:AWP983075 BGH983055:BGL983075 BQD983055:BQH983075 BZZ983055:CAD983075 CJV983055:CJZ983075 CTR983055:CTV983075 DDN983055:DDR983075 DNJ983055:DNN983075 DXF983055:DXJ983075 EHB983055:EHF983075 EQX983055:ERB983075 FAT983055:FAX983075 FKP983055:FKT983075 FUL983055:FUP983075 GEH983055:GEL983075 GOD983055:GOH983075 GXZ983055:GYD983075 HHV983055:HHZ983075 HRR983055:HRV983075 IBN983055:IBR983075 ILJ983055:ILN983075 IVF983055:IVJ983075 JFB983055:JFF983075 JOX983055:JPB983075 JYT983055:JYX983075 KIP983055:KIT983075 KSL983055:KSP983075 LCH983055:LCL983075 LMD983055:LMH983075 LVZ983055:LWD983075 MFV983055:MFZ983075 MPR983055:MPV983075 MZN983055:MZR983075 NJJ983055:NJN983075 NTF983055:NTJ983075 ODB983055:ODF983075 OMX983055:ONB983075 OWT983055:OWX983075 PGP983055:PGT983075 PQL983055:PQP983075 QAH983055:QAL983075 QKD983055:QKH983075 QTZ983055:QUD983075 RDV983055:RDZ983075 RNR983055:RNV983075 RXN983055:RXR983075 SHJ983055:SHN983075 SRF983055:SRJ983075 TBB983055:TBF983075 TKX983055:TLB983075 TUT983055:TUX983075 UEP983055:UET983075 UOL983055:UOP983075 UYH983055:UYL983075 VID983055:VIH983075 VRZ983055:VSD983075 WBV983055:WBZ983075 WLR983055:WLV983075 F74:J8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январь</vt:lpstr>
      <vt:lpstr>февраль</vt:lpstr>
      <vt:lpstr>март</vt:lpstr>
      <vt:lpstr>1квартал</vt:lpstr>
      <vt:lpstr>апрель</vt:lpstr>
      <vt:lpstr>май</vt:lpstr>
      <vt:lpstr>июнь</vt:lpstr>
      <vt:lpstr>2квартал</vt:lpstr>
      <vt:lpstr>1полугодие</vt:lpstr>
      <vt:lpstr>июль</vt:lpstr>
      <vt:lpstr>август</vt:lpstr>
      <vt:lpstr>сентябрь</vt:lpstr>
      <vt:lpstr>3квартал</vt:lpstr>
      <vt:lpstr>октябрь</vt:lpstr>
      <vt:lpstr>ноябрь</vt:lpstr>
      <vt:lpstr>декабрь</vt:lpstr>
      <vt:lpstr>4квартал</vt:lpstr>
      <vt:lpstr>2018 год</vt:lpstr>
      <vt:lpstr>'1квартал'!Область_печати</vt:lpstr>
      <vt:lpstr>'1полугодие'!Область_печати</vt:lpstr>
      <vt:lpstr>'2018 год'!Область_печати</vt:lpstr>
      <vt:lpstr>'2квартал'!Область_печати</vt:lpstr>
      <vt:lpstr>'3квартал'!Область_печати</vt:lpstr>
      <vt:lpstr>'4квартал'!Область_печати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Irina Bukhmina</cp:lastModifiedBy>
  <cp:lastPrinted>2016-03-21T12:52:41Z</cp:lastPrinted>
  <dcterms:created xsi:type="dcterms:W3CDTF">2014-05-19T13:39:08Z</dcterms:created>
  <dcterms:modified xsi:type="dcterms:W3CDTF">2019-02-06T11:54:49Z</dcterms:modified>
</cp:coreProperties>
</file>