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0115" windowHeight="7620" tabRatio="733" activeTab="11"/>
  </bookViews>
  <sheets>
    <sheet name="январь" sheetId="1" r:id="rId1"/>
    <sheet name="февраль" sheetId="2" r:id="rId2"/>
    <sheet name="март" sheetId="3" r:id="rId3"/>
    <sheet name="1квартал" sheetId="4" r:id="rId4"/>
    <sheet name="апрель" sheetId="5" r:id="rId5"/>
    <sheet name="май" sheetId="6" r:id="rId6"/>
    <sheet name="июнь" sheetId="7" r:id="rId7"/>
    <sheet name="2квартал" sheetId="8" r:id="rId8"/>
    <sheet name="1полугодие" sheetId="18" r:id="rId9"/>
    <sheet name="июль" sheetId="9" r:id="rId10"/>
    <sheet name="август" sheetId="10" r:id="rId11"/>
    <sheet name="сентябрь" sheetId="11" r:id="rId12"/>
    <sheet name="3квартал" sheetId="12" r:id="rId13"/>
    <sheet name="октябрь" sheetId="13" r:id="rId14"/>
    <sheet name="ноябрь" sheetId="14" r:id="rId15"/>
    <sheet name="декабрь" sheetId="15" r:id="rId16"/>
    <sheet name="4квартал" sheetId="16" r:id="rId17"/>
    <sheet name="2018 год" sheetId="17" r:id="rId18"/>
  </sheets>
  <externalReferences>
    <externalReference r:id="rId19"/>
  </externalReferences>
  <definedNames>
    <definedName name="org">[1]Титульный!$G$16</definedName>
    <definedName name="_xlnm.Print_Area" localSheetId="3">'1квартал'!$A$1:$J$90</definedName>
    <definedName name="_xlnm.Print_Area" localSheetId="8">'1полугодие'!$A$1:$J$90</definedName>
    <definedName name="_xlnm.Print_Area" localSheetId="17">'2018 год'!$A$1:$J$90</definedName>
    <definedName name="_xlnm.Print_Area" localSheetId="7">'2квартал'!$A$1:$J$90</definedName>
    <definedName name="_xlnm.Print_Area" localSheetId="12">'3квартал'!$A$1:$J$90</definedName>
    <definedName name="_xlnm.Print_Area" localSheetId="16">'4квартал'!$A$1:$J$90</definedName>
    <definedName name="_xlnm.Print_Area" localSheetId="10">август!$A$1:$J$90</definedName>
    <definedName name="_xlnm.Print_Area" localSheetId="4">апрель!$A$1:$J$90</definedName>
    <definedName name="_xlnm.Print_Area" localSheetId="15">декабрь!$A$1:$J$90</definedName>
    <definedName name="_xlnm.Print_Area" localSheetId="9">июль!$A$1:$J$90</definedName>
    <definedName name="_xlnm.Print_Area" localSheetId="6">июнь!$A$1:$J$90</definedName>
    <definedName name="_xlnm.Print_Area" localSheetId="5">май!$A$1:$J$90</definedName>
    <definedName name="_xlnm.Print_Area" localSheetId="2">март!$A$1:$J$90</definedName>
    <definedName name="_xlnm.Print_Area" localSheetId="14">ноябрь!$A$1:$J$90</definedName>
    <definedName name="_xlnm.Print_Area" localSheetId="13">октябрь!$A$1:$J$90</definedName>
    <definedName name="_xlnm.Print_Area" localSheetId="11">сентябрь!$A$1:$J$90</definedName>
    <definedName name="_xlnm.Print_Area" localSheetId="1">февраль!$A$1:$J$90</definedName>
    <definedName name="_xlnm.Print_Area" localSheetId="0">январь!$A$1:$J$90</definedName>
  </definedNames>
  <calcPr calcId="145621" calcOnSave="0"/>
</workbook>
</file>

<file path=xl/calcChain.xml><?xml version="1.0" encoding="utf-8"?>
<calcChain xmlns="http://schemas.openxmlformats.org/spreadsheetml/2006/main">
  <c r="I48" i="15" l="1"/>
  <c r="J48" i="15" s="1"/>
  <c r="I40" i="15"/>
  <c r="G40" i="15"/>
  <c r="I48" i="14" l="1"/>
  <c r="J48" i="14" s="1"/>
  <c r="I40" i="14"/>
  <c r="G40" i="14"/>
  <c r="I37" i="15" l="1"/>
  <c r="G37" i="15"/>
  <c r="J48" i="13" l="1"/>
  <c r="I48" i="13"/>
  <c r="I40" i="13"/>
  <c r="G40" i="13"/>
  <c r="J80" i="11" l="1"/>
  <c r="J79" i="11" s="1"/>
  <c r="I80" i="11"/>
  <c r="I79" i="11" s="1"/>
  <c r="H79" i="11"/>
  <c r="G79" i="11"/>
  <c r="J48" i="11"/>
  <c r="J46" i="11" s="1"/>
  <c r="I48" i="11"/>
  <c r="I46" i="11"/>
  <c r="I40" i="11"/>
  <c r="G40" i="11" s="1"/>
  <c r="G29" i="11"/>
  <c r="J24" i="11"/>
  <c r="I24" i="11"/>
  <c r="I20" i="11"/>
  <c r="I19" i="11" s="1"/>
  <c r="J15" i="11"/>
  <c r="I15" i="11"/>
  <c r="H15" i="11"/>
  <c r="G15" i="11"/>
  <c r="I42" i="11" l="1"/>
  <c r="G37" i="11"/>
  <c r="I37" i="11"/>
  <c r="J80" i="10"/>
  <c r="I80" i="10"/>
  <c r="I79" i="10" s="1"/>
  <c r="J79" i="10"/>
  <c r="H79" i="10"/>
  <c r="G79" i="10"/>
  <c r="I48" i="10"/>
  <c r="I46" i="10" s="1"/>
  <c r="I40" i="10"/>
  <c r="G40" i="10"/>
  <c r="G37" i="10" s="1"/>
  <c r="I37" i="10"/>
  <c r="G29" i="10"/>
  <c r="J24" i="10"/>
  <c r="I24" i="10"/>
  <c r="I20" i="10"/>
  <c r="I19" i="10" s="1"/>
  <c r="J15" i="10"/>
  <c r="I15" i="10"/>
  <c r="H15" i="10"/>
  <c r="G15" i="10"/>
  <c r="J80" i="9"/>
  <c r="I80" i="9"/>
  <c r="I79" i="9" s="1"/>
  <c r="J79" i="9"/>
  <c r="H79" i="9"/>
  <c r="G79" i="9"/>
  <c r="I48" i="9"/>
  <c r="I46" i="9" s="1"/>
  <c r="I40" i="9"/>
  <c r="G40" i="9"/>
  <c r="G37" i="9" s="1"/>
  <c r="I37" i="9"/>
  <c r="G29" i="9"/>
  <c r="J24" i="9"/>
  <c r="I24" i="9"/>
  <c r="I20" i="9"/>
  <c r="I19" i="9"/>
  <c r="J15" i="9"/>
  <c r="I15" i="9"/>
  <c r="H15" i="9"/>
  <c r="G15" i="9"/>
  <c r="J80" i="7"/>
  <c r="I80" i="7"/>
  <c r="I79" i="7" s="1"/>
  <c r="J79" i="7"/>
  <c r="H79" i="7"/>
  <c r="G79" i="7"/>
  <c r="I48" i="7"/>
  <c r="J48" i="7" s="1"/>
  <c r="I40" i="7"/>
  <c r="G40" i="7"/>
  <c r="G37" i="7" s="1"/>
  <c r="I37" i="7"/>
  <c r="G29" i="7"/>
  <c r="J24" i="7"/>
  <c r="I24" i="7"/>
  <c r="I20" i="7"/>
  <c r="I19" i="7"/>
  <c r="J15" i="7"/>
  <c r="I15" i="7"/>
  <c r="H15" i="7"/>
  <c r="G15" i="7"/>
  <c r="J80" i="6"/>
  <c r="I80" i="6"/>
  <c r="I79" i="6" s="1"/>
  <c r="J79" i="6"/>
  <c r="H79" i="6"/>
  <c r="G79" i="6"/>
  <c r="I48" i="6"/>
  <c r="I46" i="6" s="1"/>
  <c r="I40" i="6"/>
  <c r="G40" i="6"/>
  <c r="G37" i="6" s="1"/>
  <c r="I37" i="6"/>
  <c r="G29" i="6"/>
  <c r="J24" i="6"/>
  <c r="I24" i="6"/>
  <c r="I20" i="6"/>
  <c r="I19" i="6"/>
  <c r="J15" i="6"/>
  <c r="I15" i="6"/>
  <c r="H15" i="6"/>
  <c r="G15" i="6"/>
  <c r="J80" i="5"/>
  <c r="I80" i="5"/>
  <c r="I79" i="5" s="1"/>
  <c r="J79" i="5"/>
  <c r="H79" i="5"/>
  <c r="G79" i="5"/>
  <c r="J46" i="5"/>
  <c r="I46" i="5"/>
  <c r="I42" i="5"/>
  <c r="G51" i="5" s="1"/>
  <c r="I41" i="5"/>
  <c r="I37" i="5"/>
  <c r="G37" i="5"/>
  <c r="G29" i="5"/>
  <c r="J24" i="5"/>
  <c r="I24" i="5"/>
  <c r="I20" i="5"/>
  <c r="I19" i="5" s="1"/>
  <c r="J15" i="5"/>
  <c r="I15" i="5"/>
  <c r="H15" i="5"/>
  <c r="G15" i="5"/>
  <c r="J80" i="3"/>
  <c r="I80" i="3"/>
  <c r="J79" i="3"/>
  <c r="I79" i="3"/>
  <c r="H79" i="3"/>
  <c r="G79" i="3"/>
  <c r="I48" i="3"/>
  <c r="I46" i="3" s="1"/>
  <c r="I40" i="3"/>
  <c r="G40" i="3"/>
  <c r="G37" i="3" s="1"/>
  <c r="I37" i="3"/>
  <c r="G29" i="3"/>
  <c r="J24" i="3"/>
  <c r="I24" i="3"/>
  <c r="I20" i="3"/>
  <c r="I19" i="3"/>
  <c r="J15" i="3"/>
  <c r="I15" i="3"/>
  <c r="H15" i="3"/>
  <c r="G15" i="3"/>
  <c r="J80" i="2"/>
  <c r="I80" i="2"/>
  <c r="I79" i="2" s="1"/>
  <c r="J79" i="2"/>
  <c r="H79" i="2"/>
  <c r="G79" i="2"/>
  <c r="I48" i="2"/>
  <c r="I46" i="2" s="1"/>
  <c r="I40" i="2"/>
  <c r="G40" i="2"/>
  <c r="G37" i="2" s="1"/>
  <c r="I37" i="2"/>
  <c r="G29" i="2"/>
  <c r="J24" i="2"/>
  <c r="I24" i="2"/>
  <c r="I20" i="2"/>
  <c r="I19" i="2" s="1"/>
  <c r="J15" i="2"/>
  <c r="I15" i="2"/>
  <c r="H15" i="2"/>
  <c r="G15" i="2"/>
  <c r="J80" i="1"/>
  <c r="I80" i="1"/>
  <c r="I79" i="1" s="1"/>
  <c r="J79" i="1"/>
  <c r="H79" i="1"/>
  <c r="G79" i="1"/>
  <c r="I48" i="1"/>
  <c r="I46" i="1" s="1"/>
  <c r="I40" i="1"/>
  <c r="G40" i="1"/>
  <c r="G37" i="1" s="1"/>
  <c r="I37" i="1"/>
  <c r="G29" i="1"/>
  <c r="J24" i="1"/>
  <c r="I24" i="1"/>
  <c r="I20" i="1"/>
  <c r="I19" i="1"/>
  <c r="J15" i="1"/>
  <c r="I15" i="1"/>
  <c r="H15" i="1"/>
  <c r="G15" i="1"/>
  <c r="G51" i="11" l="1"/>
  <c r="I41" i="11"/>
  <c r="I42" i="10"/>
  <c r="J48" i="10"/>
  <c r="I42" i="9"/>
  <c r="J48" i="9"/>
  <c r="J46" i="7"/>
  <c r="I42" i="7"/>
  <c r="I46" i="7"/>
  <c r="I42" i="6"/>
  <c r="J48" i="6"/>
  <c r="I42" i="3"/>
  <c r="J48" i="3"/>
  <c r="I42" i="2"/>
  <c r="J48" i="2"/>
  <c r="I42" i="1"/>
  <c r="J48" i="1"/>
  <c r="H79" i="15"/>
  <c r="G79" i="15"/>
  <c r="J46" i="15"/>
  <c r="I46" i="15"/>
  <c r="G29" i="15"/>
  <c r="J24" i="15"/>
  <c r="I24" i="15"/>
  <c r="I20" i="15"/>
  <c r="I19" i="15" s="1"/>
  <c r="J15" i="15"/>
  <c r="I15" i="15"/>
  <c r="H15" i="15"/>
  <c r="G15" i="15"/>
  <c r="H79" i="14"/>
  <c r="G79" i="14"/>
  <c r="J46" i="14"/>
  <c r="I46" i="14"/>
  <c r="G29" i="14"/>
  <c r="J24" i="14"/>
  <c r="I24" i="14"/>
  <c r="I20" i="14"/>
  <c r="I19" i="14"/>
  <c r="J15" i="14"/>
  <c r="I15" i="14"/>
  <c r="H15" i="14"/>
  <c r="G15" i="14"/>
  <c r="H79" i="13"/>
  <c r="G79" i="13"/>
  <c r="I37" i="13"/>
  <c r="G37" i="13"/>
  <c r="G29" i="13"/>
  <c r="J24" i="13"/>
  <c r="I24" i="13"/>
  <c r="I20" i="13"/>
  <c r="I19" i="13"/>
  <c r="J15" i="13"/>
  <c r="I15" i="13"/>
  <c r="H15" i="13"/>
  <c r="G15" i="13"/>
  <c r="G51" i="10" l="1"/>
  <c r="I41" i="10"/>
  <c r="J46" i="10"/>
  <c r="J46" i="9"/>
  <c r="G51" i="9"/>
  <c r="I41" i="9"/>
  <c r="G51" i="7"/>
  <c r="I41" i="7"/>
  <c r="J46" i="6"/>
  <c r="G51" i="6"/>
  <c r="I41" i="6"/>
  <c r="J46" i="3"/>
  <c r="G51" i="3"/>
  <c r="I41" i="3"/>
  <c r="G51" i="2"/>
  <c r="I41" i="2"/>
  <c r="J46" i="2"/>
  <c r="J46" i="1"/>
  <c r="G51" i="1"/>
  <c r="I41" i="1"/>
  <c r="I42" i="15"/>
  <c r="I42" i="14"/>
  <c r="G37" i="14"/>
  <c r="I37" i="14"/>
  <c r="J46" i="13"/>
  <c r="I42" i="13"/>
  <c r="I46" i="13"/>
  <c r="G69" i="15"/>
  <c r="G68" i="15" s="1"/>
  <c r="H69" i="15"/>
  <c r="H68" i="15" s="1"/>
  <c r="I69" i="15"/>
  <c r="J69" i="15"/>
  <c r="I68" i="15" l="1"/>
  <c r="I80" i="15"/>
  <c r="I79" i="15" s="1"/>
  <c r="J68" i="15"/>
  <c r="J80" i="15"/>
  <c r="J79" i="15" s="1"/>
  <c r="G51" i="15"/>
  <c r="I41" i="15"/>
  <c r="G51" i="14"/>
  <c r="I41" i="14"/>
  <c r="G51" i="13"/>
  <c r="I41" i="13"/>
  <c r="F86" i="2"/>
  <c r="F85" i="2"/>
  <c r="F84" i="2"/>
  <c r="F83" i="2"/>
  <c r="F82" i="2"/>
  <c r="F81" i="2"/>
  <c r="F78" i="2"/>
  <c r="F77" i="2"/>
  <c r="F76" i="2"/>
  <c r="F75" i="2"/>
  <c r="F74" i="2"/>
  <c r="F72" i="2"/>
  <c r="F71" i="2"/>
  <c r="F70" i="2"/>
  <c r="J69" i="2"/>
  <c r="I69" i="2"/>
  <c r="H69" i="2"/>
  <c r="H68" i="2" s="1"/>
  <c r="G69" i="2"/>
  <c r="G68" i="2" s="1"/>
  <c r="J68" i="2"/>
  <c r="F67" i="2"/>
  <c r="F66" i="2"/>
  <c r="F65" i="2"/>
  <c r="F64" i="2"/>
  <c r="F63" i="2"/>
  <c r="F61" i="2"/>
  <c r="F60" i="2"/>
  <c r="H57" i="2"/>
  <c r="F56" i="2"/>
  <c r="F54" i="2"/>
  <c r="F53" i="2"/>
  <c r="F52" i="2"/>
  <c r="F50" i="2"/>
  <c r="F49" i="2"/>
  <c r="J59" i="2"/>
  <c r="I59" i="2"/>
  <c r="F59" i="2" s="1"/>
  <c r="F47" i="2"/>
  <c r="F45" i="2"/>
  <c r="F43" i="2"/>
  <c r="F39" i="2"/>
  <c r="F38" i="2"/>
  <c r="G35" i="2"/>
  <c r="F34" i="2"/>
  <c r="F32" i="2"/>
  <c r="F31" i="2"/>
  <c r="F30" i="2"/>
  <c r="F28" i="2"/>
  <c r="F27" i="2"/>
  <c r="F26" i="2"/>
  <c r="F25" i="2"/>
  <c r="F24" i="2"/>
  <c r="F23" i="2"/>
  <c r="F21" i="2"/>
  <c r="F20" i="2"/>
  <c r="F18" i="2"/>
  <c r="F17" i="2"/>
  <c r="F16" i="2"/>
  <c r="H35" i="2"/>
  <c r="F86" i="1"/>
  <c r="F85" i="1"/>
  <c r="F84" i="1"/>
  <c r="F83" i="1"/>
  <c r="F82" i="1"/>
  <c r="F81" i="1"/>
  <c r="F78" i="1"/>
  <c r="F77" i="1"/>
  <c r="F76" i="1"/>
  <c r="F75" i="1"/>
  <c r="F74" i="1"/>
  <c r="F72" i="1"/>
  <c r="F71" i="1"/>
  <c r="F70" i="1"/>
  <c r="I69" i="1"/>
  <c r="H69" i="1"/>
  <c r="H68" i="1" s="1"/>
  <c r="G69" i="1"/>
  <c r="G68" i="1" s="1"/>
  <c r="F67" i="1"/>
  <c r="F66" i="1"/>
  <c r="F65" i="1"/>
  <c r="F64" i="1"/>
  <c r="F63" i="1"/>
  <c r="F61" i="1"/>
  <c r="F60" i="1"/>
  <c r="H57" i="1"/>
  <c r="F56" i="1"/>
  <c r="F54" i="1"/>
  <c r="F53" i="1"/>
  <c r="F52" i="1"/>
  <c r="F50" i="1"/>
  <c r="F49" i="1"/>
  <c r="I59" i="1"/>
  <c r="F47" i="1"/>
  <c r="F45" i="1"/>
  <c r="F43" i="1"/>
  <c r="F40" i="1"/>
  <c r="F39" i="1"/>
  <c r="F38" i="1"/>
  <c r="F34" i="1"/>
  <c r="F32" i="1"/>
  <c r="F31" i="1"/>
  <c r="F30" i="1"/>
  <c r="F28" i="1"/>
  <c r="F27" i="1"/>
  <c r="F26" i="1"/>
  <c r="F25" i="1"/>
  <c r="F23" i="1"/>
  <c r="F21" i="1"/>
  <c r="F20" i="1"/>
  <c r="F18" i="1"/>
  <c r="F17" i="1"/>
  <c r="F16" i="1"/>
  <c r="H35" i="1"/>
  <c r="I68" i="2" l="1"/>
  <c r="I68" i="1"/>
  <c r="F68" i="2"/>
  <c r="F40" i="2"/>
  <c r="F46" i="2"/>
  <c r="F69" i="2"/>
  <c r="F48" i="2"/>
  <c r="F15" i="2"/>
  <c r="F24" i="1"/>
  <c r="F15" i="1"/>
  <c r="G35" i="1"/>
  <c r="J69" i="1"/>
  <c r="F48" i="1"/>
  <c r="I33" i="2" l="1"/>
  <c r="J33" i="2" s="1"/>
  <c r="J22" i="2" s="1"/>
  <c r="J19" i="2" s="1"/>
  <c r="I29" i="2" s="1"/>
  <c r="I33" i="1"/>
  <c r="J33" i="1" s="1"/>
  <c r="J22" i="1" s="1"/>
  <c r="J19" i="1" s="1"/>
  <c r="I29" i="1" s="1"/>
  <c r="F80" i="2"/>
  <c r="F79" i="2"/>
  <c r="F37" i="2"/>
  <c r="F42" i="2"/>
  <c r="F42" i="1"/>
  <c r="J59" i="1"/>
  <c r="F59" i="1" s="1"/>
  <c r="F46" i="1"/>
  <c r="G57" i="1"/>
  <c r="F37" i="1"/>
  <c r="J68" i="1"/>
  <c r="F68" i="1" s="1"/>
  <c r="F69" i="1"/>
  <c r="F79" i="1"/>
  <c r="I69" i="4"/>
  <c r="J26" i="4"/>
  <c r="J24" i="4" s="1"/>
  <c r="I26" i="4"/>
  <c r="I18" i="4"/>
  <c r="G18" i="4"/>
  <c r="F86" i="18"/>
  <c r="F85" i="18"/>
  <c r="F84" i="18"/>
  <c r="F83" i="18"/>
  <c r="F82" i="18"/>
  <c r="F81" i="18"/>
  <c r="F78" i="18"/>
  <c r="F77" i="18"/>
  <c r="F76" i="18"/>
  <c r="F75" i="18"/>
  <c r="F74" i="18"/>
  <c r="F72" i="18"/>
  <c r="F71" i="18"/>
  <c r="F70" i="18"/>
  <c r="F67" i="18"/>
  <c r="F66" i="18"/>
  <c r="F65" i="18"/>
  <c r="F64" i="18"/>
  <c r="F63" i="18"/>
  <c r="F61" i="18"/>
  <c r="F60" i="18"/>
  <c r="F59" i="18"/>
  <c r="F56" i="18"/>
  <c r="F54" i="18"/>
  <c r="F53" i="18"/>
  <c r="F52" i="18"/>
  <c r="F50" i="18"/>
  <c r="F49" i="18"/>
  <c r="F47" i="18"/>
  <c r="F45" i="18"/>
  <c r="F43" i="18"/>
  <c r="F39" i="18"/>
  <c r="F38" i="18"/>
  <c r="F34" i="18"/>
  <c r="F32" i="18"/>
  <c r="F31" i="18"/>
  <c r="F30" i="18"/>
  <c r="F28" i="18"/>
  <c r="F27" i="18"/>
  <c r="F25" i="18"/>
  <c r="F23" i="18"/>
  <c r="F21" i="18"/>
  <c r="F17" i="18"/>
  <c r="F16" i="18"/>
  <c r="D9" i="18"/>
  <c r="F86" i="15"/>
  <c r="F85" i="15"/>
  <c r="F84" i="15"/>
  <c r="F83" i="15"/>
  <c r="F82" i="15"/>
  <c r="F81" i="15"/>
  <c r="F78" i="15"/>
  <c r="F77" i="15"/>
  <c r="F76" i="15"/>
  <c r="F75" i="15"/>
  <c r="F74" i="15"/>
  <c r="F72" i="15"/>
  <c r="F71" i="15"/>
  <c r="F70" i="15"/>
  <c r="F67" i="15"/>
  <c r="F66" i="15"/>
  <c r="F65" i="15"/>
  <c r="F64" i="15"/>
  <c r="F63" i="15"/>
  <c r="F61" i="15"/>
  <c r="F60" i="15"/>
  <c r="H57" i="15"/>
  <c r="F56" i="15"/>
  <c r="F54" i="15"/>
  <c r="F53" i="15"/>
  <c r="F52" i="15"/>
  <c r="F50" i="15"/>
  <c r="F49" i="15"/>
  <c r="I59" i="15"/>
  <c r="F47" i="15"/>
  <c r="F45" i="15"/>
  <c r="F43" i="15"/>
  <c r="F39" i="15"/>
  <c r="F38" i="15"/>
  <c r="G35" i="15"/>
  <c r="F34" i="15"/>
  <c r="F32" i="15"/>
  <c r="F31" i="15"/>
  <c r="F30" i="15"/>
  <c r="F28" i="15"/>
  <c r="F27" i="15"/>
  <c r="F26" i="15"/>
  <c r="F25" i="15"/>
  <c r="F24" i="15"/>
  <c r="F23" i="15"/>
  <c r="F21" i="15"/>
  <c r="F20" i="15"/>
  <c r="F18" i="15"/>
  <c r="F17" i="15"/>
  <c r="F16" i="15"/>
  <c r="H35" i="15"/>
  <c r="F15" i="15"/>
  <c r="F86" i="14"/>
  <c r="F85" i="14"/>
  <c r="F84" i="14"/>
  <c r="F83" i="14"/>
  <c r="F82" i="14"/>
  <c r="F81" i="14"/>
  <c r="J69" i="14"/>
  <c r="J80" i="14" s="1"/>
  <c r="J79" i="14" s="1"/>
  <c r="F78" i="14"/>
  <c r="F77" i="14"/>
  <c r="F76" i="14"/>
  <c r="F75" i="14"/>
  <c r="F74" i="14"/>
  <c r="F72" i="14"/>
  <c r="F71" i="14"/>
  <c r="F70" i="14"/>
  <c r="I69" i="14"/>
  <c r="I80" i="14" s="1"/>
  <c r="I79" i="14" s="1"/>
  <c r="H69" i="14"/>
  <c r="H68" i="14" s="1"/>
  <c r="G69" i="14"/>
  <c r="G68" i="14"/>
  <c r="F67" i="14"/>
  <c r="F66" i="14"/>
  <c r="F65" i="14"/>
  <c r="F64" i="14"/>
  <c r="F63" i="14"/>
  <c r="F61" i="14"/>
  <c r="F60" i="14"/>
  <c r="H57" i="14"/>
  <c r="F56" i="14"/>
  <c r="F54" i="14"/>
  <c r="F53" i="14"/>
  <c r="F52" i="14"/>
  <c r="F50" i="14"/>
  <c r="F49" i="14"/>
  <c r="J59" i="14"/>
  <c r="I59" i="14"/>
  <c r="F59" i="14" s="1"/>
  <c r="F47" i="14"/>
  <c r="F45" i="14"/>
  <c r="F43" i="14"/>
  <c r="F39" i="14"/>
  <c r="F38" i="14"/>
  <c r="G35" i="14"/>
  <c r="F34" i="14"/>
  <c r="F32" i="14"/>
  <c r="F31" i="14"/>
  <c r="F30" i="14"/>
  <c r="F28" i="14"/>
  <c r="F27" i="14"/>
  <c r="F26" i="14"/>
  <c r="F25" i="14"/>
  <c r="F24" i="14"/>
  <c r="F23" i="14"/>
  <c r="F21" i="14"/>
  <c r="F20" i="14"/>
  <c r="F18" i="14"/>
  <c r="F17" i="14"/>
  <c r="F16" i="14"/>
  <c r="H35" i="14"/>
  <c r="F86" i="13"/>
  <c r="F85" i="13"/>
  <c r="F84" i="13"/>
  <c r="F83" i="13"/>
  <c r="F82" i="13"/>
  <c r="F81" i="13"/>
  <c r="F78" i="13"/>
  <c r="F77" i="13"/>
  <c r="F76" i="13"/>
  <c r="F75" i="13"/>
  <c r="F74" i="13"/>
  <c r="F72" i="13"/>
  <c r="F71" i="13"/>
  <c r="F70" i="13"/>
  <c r="J69" i="13"/>
  <c r="I69" i="13"/>
  <c r="H69" i="13"/>
  <c r="H68" i="13" s="1"/>
  <c r="G69" i="13"/>
  <c r="G68" i="13" s="1"/>
  <c r="J68" i="13"/>
  <c r="F67" i="13"/>
  <c r="F66" i="13"/>
  <c r="F65" i="13"/>
  <c r="F64" i="13"/>
  <c r="F63" i="13"/>
  <c r="F61" i="13"/>
  <c r="F60" i="13"/>
  <c r="H57" i="13"/>
  <c r="F56" i="13"/>
  <c r="F54" i="13"/>
  <c r="F53" i="13"/>
  <c r="F52" i="13"/>
  <c r="F50" i="13"/>
  <c r="F49" i="13"/>
  <c r="J59" i="13"/>
  <c r="I59" i="13"/>
  <c r="F47" i="13"/>
  <c r="F45" i="13"/>
  <c r="F43" i="13"/>
  <c r="F39" i="13"/>
  <c r="F38" i="13"/>
  <c r="H35" i="13"/>
  <c r="G35" i="13"/>
  <c r="F34" i="13"/>
  <c r="F32" i="13"/>
  <c r="F31" i="13"/>
  <c r="F30" i="13"/>
  <c r="F28" i="13"/>
  <c r="F27" i="13"/>
  <c r="F26" i="13"/>
  <c r="F25" i="13"/>
  <c r="F24" i="13"/>
  <c r="F23" i="13"/>
  <c r="F21" i="13"/>
  <c r="F20" i="13"/>
  <c r="F18" i="13"/>
  <c r="F17" i="13"/>
  <c r="F16" i="13"/>
  <c r="F86" i="11"/>
  <c r="F85" i="11"/>
  <c r="F84" i="11"/>
  <c r="F83" i="11"/>
  <c r="F82" i="11"/>
  <c r="F81" i="11"/>
  <c r="F78" i="11"/>
  <c r="F77" i="11"/>
  <c r="F76" i="11"/>
  <c r="F75" i="11"/>
  <c r="F74" i="11"/>
  <c r="F72" i="11"/>
  <c r="F71" i="11"/>
  <c r="F70" i="11"/>
  <c r="J69" i="11"/>
  <c r="I69" i="11"/>
  <c r="H69" i="11"/>
  <c r="H68" i="11" s="1"/>
  <c r="G69" i="11"/>
  <c r="F67" i="11"/>
  <c r="F66" i="11"/>
  <c r="F65" i="11"/>
  <c r="F64" i="11"/>
  <c r="F63" i="11"/>
  <c r="F61" i="11"/>
  <c r="F60" i="11"/>
  <c r="H57" i="11"/>
  <c r="F56" i="11"/>
  <c r="F54" i="11"/>
  <c r="F53" i="11"/>
  <c r="F52" i="11"/>
  <c r="F50" i="11"/>
  <c r="F49" i="11"/>
  <c r="I59" i="11"/>
  <c r="F47" i="11"/>
  <c r="F46" i="11"/>
  <c r="F45" i="11"/>
  <c r="F43" i="11"/>
  <c r="F39" i="11"/>
  <c r="F38" i="11"/>
  <c r="G35" i="11"/>
  <c r="F34" i="11"/>
  <c r="F32" i="11"/>
  <c r="F31" i="11"/>
  <c r="F30" i="11"/>
  <c r="F28" i="11"/>
  <c r="F27" i="11"/>
  <c r="F26" i="11"/>
  <c r="F25" i="11"/>
  <c r="F24" i="11"/>
  <c r="F23" i="11"/>
  <c r="F21" i="11"/>
  <c r="F20" i="11"/>
  <c r="F18" i="11"/>
  <c r="F17" i="11"/>
  <c r="F16" i="11"/>
  <c r="H35" i="11"/>
  <c r="F15" i="11"/>
  <c r="F86" i="10"/>
  <c r="F85" i="10"/>
  <c r="F84" i="10"/>
  <c r="F83" i="10"/>
  <c r="F82" i="10"/>
  <c r="F81" i="10"/>
  <c r="F78" i="10"/>
  <c r="F77" i="10"/>
  <c r="F76" i="10"/>
  <c r="F75" i="10"/>
  <c r="F74" i="10"/>
  <c r="F72" i="10"/>
  <c r="F71" i="10"/>
  <c r="F70" i="10"/>
  <c r="J69" i="10"/>
  <c r="I69" i="10"/>
  <c r="H69" i="10"/>
  <c r="G69" i="10"/>
  <c r="G68" i="10" s="1"/>
  <c r="F67" i="10"/>
  <c r="F66" i="10"/>
  <c r="F65" i="10"/>
  <c r="F64" i="10"/>
  <c r="F63" i="10"/>
  <c r="F61" i="10"/>
  <c r="F60" i="10"/>
  <c r="H57" i="10"/>
  <c r="F56" i="10"/>
  <c r="F54" i="10"/>
  <c r="F53" i="10"/>
  <c r="F52" i="10"/>
  <c r="F50" i="10"/>
  <c r="F49" i="10"/>
  <c r="J59" i="10"/>
  <c r="I59" i="10"/>
  <c r="F47" i="10"/>
  <c r="F45" i="10"/>
  <c r="F43" i="10"/>
  <c r="F39" i="10"/>
  <c r="F38" i="10"/>
  <c r="G35" i="10"/>
  <c r="F34" i="10"/>
  <c r="F32" i="10"/>
  <c r="F31" i="10"/>
  <c r="F30" i="10"/>
  <c r="F28" i="10"/>
  <c r="F27" i="10"/>
  <c r="F26" i="10"/>
  <c r="F25" i="10"/>
  <c r="F24" i="10"/>
  <c r="F23" i="10"/>
  <c r="F21" i="10"/>
  <c r="F20" i="10"/>
  <c r="F18" i="10"/>
  <c r="F17" i="10"/>
  <c r="F16" i="10"/>
  <c r="H35" i="10"/>
  <c r="F86" i="9"/>
  <c r="F85" i="9"/>
  <c r="F84" i="9"/>
  <c r="F83" i="9"/>
  <c r="F82" i="9"/>
  <c r="F81" i="9"/>
  <c r="F78" i="9"/>
  <c r="F77" i="9"/>
  <c r="F76" i="9"/>
  <c r="F75" i="9"/>
  <c r="F74" i="9"/>
  <c r="F72" i="9"/>
  <c r="F71" i="9"/>
  <c r="F70" i="9"/>
  <c r="J69" i="9"/>
  <c r="I69" i="9"/>
  <c r="H69" i="9"/>
  <c r="H68" i="9" s="1"/>
  <c r="G69" i="9"/>
  <c r="J68" i="9"/>
  <c r="G68" i="9"/>
  <c r="F67" i="9"/>
  <c r="F66" i="9"/>
  <c r="F65" i="9"/>
  <c r="F64" i="9"/>
  <c r="F63" i="9"/>
  <c r="F61" i="9"/>
  <c r="F60" i="9"/>
  <c r="H57" i="9"/>
  <c r="F56" i="9"/>
  <c r="F54" i="9"/>
  <c r="F53" i="9"/>
  <c r="F52" i="9"/>
  <c r="F50" i="9"/>
  <c r="F49" i="9"/>
  <c r="F46" i="9"/>
  <c r="I59" i="9"/>
  <c r="F47" i="9"/>
  <c r="F45" i="9"/>
  <c r="F43" i="9"/>
  <c r="F39" i="9"/>
  <c r="F38" i="9"/>
  <c r="G35" i="9"/>
  <c r="F34" i="9"/>
  <c r="F32" i="9"/>
  <c r="F31" i="9"/>
  <c r="F30" i="9"/>
  <c r="F28" i="9"/>
  <c r="F27" i="9"/>
  <c r="F26" i="9"/>
  <c r="F25" i="9"/>
  <c r="F24" i="9"/>
  <c r="F23" i="9"/>
  <c r="F21" i="9"/>
  <c r="F20" i="9"/>
  <c r="F18" i="9"/>
  <c r="F17" i="9"/>
  <c r="F16" i="9"/>
  <c r="H35" i="9"/>
  <c r="F86" i="7"/>
  <c r="F85" i="7"/>
  <c r="F84" i="7"/>
  <c r="F83" i="7"/>
  <c r="F82" i="7"/>
  <c r="F81" i="7"/>
  <c r="F78" i="7"/>
  <c r="F77" i="7"/>
  <c r="F76" i="7"/>
  <c r="F75" i="7"/>
  <c r="F74" i="7"/>
  <c r="F72" i="7"/>
  <c r="F71" i="7"/>
  <c r="F70" i="7"/>
  <c r="J69" i="7"/>
  <c r="I69" i="7"/>
  <c r="F79" i="7" s="1"/>
  <c r="H69" i="7"/>
  <c r="H68" i="7" s="1"/>
  <c r="G69" i="7"/>
  <c r="G68" i="7"/>
  <c r="F67" i="7"/>
  <c r="F66" i="7"/>
  <c r="F65" i="7"/>
  <c r="F64" i="7"/>
  <c r="F63" i="7"/>
  <c r="F61" i="7"/>
  <c r="F60" i="7"/>
  <c r="H57" i="7"/>
  <c r="F56" i="7"/>
  <c r="F54" i="7"/>
  <c r="F53" i="7"/>
  <c r="F52" i="7"/>
  <c r="F50" i="7"/>
  <c r="F49" i="7"/>
  <c r="J59" i="7"/>
  <c r="I59" i="7"/>
  <c r="F59" i="7" s="1"/>
  <c r="F47" i="7"/>
  <c r="F45" i="7"/>
  <c r="F43" i="7"/>
  <c r="F39" i="7"/>
  <c r="F38" i="7"/>
  <c r="G35" i="7"/>
  <c r="F34" i="7"/>
  <c r="F32" i="7"/>
  <c r="F31" i="7"/>
  <c r="F30" i="7"/>
  <c r="F28" i="7"/>
  <c r="F27" i="7"/>
  <c r="F26" i="7"/>
  <c r="F25" i="7"/>
  <c r="F24" i="7"/>
  <c r="F23" i="7"/>
  <c r="F21" i="7"/>
  <c r="F20" i="7"/>
  <c r="F18" i="7"/>
  <c r="F17" i="7"/>
  <c r="F16" i="7"/>
  <c r="H35" i="7"/>
  <c r="F15" i="7"/>
  <c r="F86" i="6"/>
  <c r="F85" i="6"/>
  <c r="F84" i="6"/>
  <c r="F83" i="6"/>
  <c r="F82" i="6"/>
  <c r="F81" i="6"/>
  <c r="F78" i="6"/>
  <c r="F77" i="6"/>
  <c r="F76" i="6"/>
  <c r="F75" i="6"/>
  <c r="F74" i="6"/>
  <c r="F72" i="6"/>
  <c r="F71" i="6"/>
  <c r="F70" i="6"/>
  <c r="J69" i="6"/>
  <c r="I69" i="6"/>
  <c r="H69" i="6"/>
  <c r="H68" i="6" s="1"/>
  <c r="G69" i="6"/>
  <c r="G68" i="6" s="1"/>
  <c r="J68" i="6"/>
  <c r="F67" i="6"/>
  <c r="F66" i="6"/>
  <c r="F65" i="6"/>
  <c r="F64" i="6"/>
  <c r="F63" i="6"/>
  <c r="F61" i="6"/>
  <c r="F60" i="6"/>
  <c r="H57" i="6"/>
  <c r="F56" i="6"/>
  <c r="F54" i="6"/>
  <c r="F53" i="6"/>
  <c r="F52" i="6"/>
  <c r="F50" i="6"/>
  <c r="F49" i="6"/>
  <c r="J59" i="6"/>
  <c r="I59" i="6"/>
  <c r="F47" i="6"/>
  <c r="F45" i="6"/>
  <c r="F43" i="6"/>
  <c r="F39" i="6"/>
  <c r="F38" i="6"/>
  <c r="G35" i="6"/>
  <c r="F34" i="6"/>
  <c r="F32" i="6"/>
  <c r="F31" i="6"/>
  <c r="F30" i="6"/>
  <c r="F28" i="6"/>
  <c r="F27" i="6"/>
  <c r="F26" i="6"/>
  <c r="F25" i="6"/>
  <c r="F24" i="6"/>
  <c r="F23" i="6"/>
  <c r="F21" i="6"/>
  <c r="F20" i="6"/>
  <c r="F18" i="6"/>
  <c r="F17" i="6"/>
  <c r="F16" i="6"/>
  <c r="H35" i="6"/>
  <c r="F15" i="6"/>
  <c r="F86" i="5"/>
  <c r="F85" i="5"/>
  <c r="F84" i="5"/>
  <c r="F83" i="5"/>
  <c r="F82" i="5"/>
  <c r="F81" i="5"/>
  <c r="F78" i="5"/>
  <c r="F77" i="5"/>
  <c r="F76" i="5"/>
  <c r="F75" i="5"/>
  <c r="F74" i="5"/>
  <c r="F72" i="5"/>
  <c r="F71" i="5"/>
  <c r="F70" i="5"/>
  <c r="J69" i="5"/>
  <c r="I69" i="5"/>
  <c r="H69" i="5"/>
  <c r="H68" i="5" s="1"/>
  <c r="G69" i="5"/>
  <c r="G68" i="5" s="1"/>
  <c r="F67" i="5"/>
  <c r="F66" i="5"/>
  <c r="F65" i="5"/>
  <c r="F64" i="5"/>
  <c r="F63" i="5"/>
  <c r="F61" i="5"/>
  <c r="F60" i="5"/>
  <c r="H57" i="5"/>
  <c r="F56" i="5"/>
  <c r="F54" i="5"/>
  <c r="F53" i="5"/>
  <c r="F52" i="5"/>
  <c r="F50" i="5"/>
  <c r="F49" i="5"/>
  <c r="J59" i="5"/>
  <c r="I59" i="5"/>
  <c r="F59" i="5" s="1"/>
  <c r="F47" i="5"/>
  <c r="F46" i="5"/>
  <c r="F45" i="5"/>
  <c r="F43" i="5"/>
  <c r="F39" i="5"/>
  <c r="F38" i="5"/>
  <c r="F34" i="5"/>
  <c r="F32" i="5"/>
  <c r="F31" i="5"/>
  <c r="F30" i="5"/>
  <c r="F28" i="5"/>
  <c r="F27" i="5"/>
  <c r="F26" i="5"/>
  <c r="F25" i="5"/>
  <c r="F24" i="5"/>
  <c r="F23" i="5"/>
  <c r="F21" i="5"/>
  <c r="F20" i="5"/>
  <c r="F18" i="5"/>
  <c r="F17" i="5"/>
  <c r="F16" i="5"/>
  <c r="H35" i="5"/>
  <c r="F15" i="5"/>
  <c r="F86" i="3"/>
  <c r="F85" i="3"/>
  <c r="F84" i="3"/>
  <c r="F83" i="3"/>
  <c r="F82" i="3"/>
  <c r="F81" i="3"/>
  <c r="F78" i="3"/>
  <c r="F77" i="3"/>
  <c r="F76" i="3"/>
  <c r="F75" i="3"/>
  <c r="F74" i="3"/>
  <c r="F72" i="3"/>
  <c r="F71" i="3"/>
  <c r="F70" i="3"/>
  <c r="J69" i="3"/>
  <c r="I69" i="3"/>
  <c r="I68" i="3"/>
  <c r="I68" i="4" s="1"/>
  <c r="H69" i="3"/>
  <c r="H68" i="3" s="1"/>
  <c r="H68" i="4" s="1"/>
  <c r="G69" i="3"/>
  <c r="G68" i="3" s="1"/>
  <c r="F67" i="3"/>
  <c r="F66" i="3"/>
  <c r="F65" i="3"/>
  <c r="F64" i="3"/>
  <c r="F63" i="3"/>
  <c r="F61" i="3"/>
  <c r="F60" i="3"/>
  <c r="H57" i="3"/>
  <c r="F56" i="3"/>
  <c r="F54" i="3"/>
  <c r="F53" i="3"/>
  <c r="F52" i="3"/>
  <c r="F50" i="3"/>
  <c r="F49" i="3"/>
  <c r="J59" i="3"/>
  <c r="I59" i="3"/>
  <c r="F47" i="3"/>
  <c r="F45" i="3"/>
  <c r="F43" i="3"/>
  <c r="F39" i="3"/>
  <c r="F38" i="3"/>
  <c r="G35" i="3"/>
  <c r="F34" i="3"/>
  <c r="F32" i="3"/>
  <c r="F31" i="3"/>
  <c r="F30" i="3"/>
  <c r="F28" i="3"/>
  <c r="F27" i="3"/>
  <c r="F26" i="3"/>
  <c r="F25" i="3"/>
  <c r="F24" i="3"/>
  <c r="F23" i="3"/>
  <c r="F21" i="3"/>
  <c r="F20" i="3"/>
  <c r="F18" i="3"/>
  <c r="F17" i="3"/>
  <c r="F16" i="3"/>
  <c r="H35" i="3"/>
  <c r="F15" i="3"/>
  <c r="F40" i="15"/>
  <c r="F46" i="15"/>
  <c r="J59" i="15"/>
  <c r="F69" i="15"/>
  <c r="F48" i="15"/>
  <c r="F40" i="14"/>
  <c r="F15" i="14"/>
  <c r="F48" i="14"/>
  <c r="F46" i="14"/>
  <c r="F40" i="13"/>
  <c r="F15" i="13"/>
  <c r="F48" i="13"/>
  <c r="F46" i="13"/>
  <c r="F40" i="11"/>
  <c r="J59" i="11"/>
  <c r="F59" i="11" s="1"/>
  <c r="F48" i="11"/>
  <c r="F40" i="10"/>
  <c r="F15" i="10"/>
  <c r="F48" i="10"/>
  <c r="F46" i="10"/>
  <c r="F40" i="9"/>
  <c r="J59" i="9"/>
  <c r="F59" i="9" s="1"/>
  <c r="F15" i="9"/>
  <c r="F48" i="9"/>
  <c r="F40" i="7"/>
  <c r="F46" i="7"/>
  <c r="F48" i="7"/>
  <c r="F40" i="6"/>
  <c r="F46" i="6"/>
  <c r="F48" i="6"/>
  <c r="F40" i="5"/>
  <c r="G35" i="5"/>
  <c r="F48" i="5"/>
  <c r="F46" i="3"/>
  <c r="F40" i="3"/>
  <c r="F48" i="3"/>
  <c r="F37" i="15"/>
  <c r="F42" i="15"/>
  <c r="F37" i="14"/>
  <c r="G57" i="14"/>
  <c r="F42" i="14"/>
  <c r="F42" i="13"/>
  <c r="F37" i="13"/>
  <c r="G57" i="13"/>
  <c r="F42" i="11"/>
  <c r="G57" i="11"/>
  <c r="F37" i="11"/>
  <c r="F37" i="10"/>
  <c r="G57" i="10"/>
  <c r="F42" i="10"/>
  <c r="F42" i="9"/>
  <c r="F37" i="9"/>
  <c r="G57" i="9"/>
  <c r="G57" i="7"/>
  <c r="F37" i="7"/>
  <c r="F42" i="7"/>
  <c r="F37" i="6"/>
  <c r="F42" i="6"/>
  <c r="G57" i="6"/>
  <c r="F42" i="5"/>
  <c r="G57" i="5"/>
  <c r="F37" i="5"/>
  <c r="F42" i="3"/>
  <c r="G57" i="3"/>
  <c r="F37" i="3"/>
  <c r="F86" i="17"/>
  <c r="F85" i="17"/>
  <c r="F84" i="17"/>
  <c r="F83" i="17"/>
  <c r="F82" i="17"/>
  <c r="F81" i="17"/>
  <c r="F78" i="17"/>
  <c r="F77" i="17"/>
  <c r="F76" i="17"/>
  <c r="F75" i="17"/>
  <c r="F74" i="17"/>
  <c r="F72" i="17"/>
  <c r="F71" i="17"/>
  <c r="F70" i="17"/>
  <c r="F67" i="17"/>
  <c r="F66" i="17"/>
  <c r="F65" i="17"/>
  <c r="F64" i="17"/>
  <c r="F63" i="17"/>
  <c r="F61" i="17"/>
  <c r="F60" i="17"/>
  <c r="F59" i="17"/>
  <c r="F56" i="17"/>
  <c r="F54" i="17"/>
  <c r="F53" i="17"/>
  <c r="F52" i="17"/>
  <c r="F50" i="17"/>
  <c r="F49" i="17"/>
  <c r="F47" i="17"/>
  <c r="F45" i="17"/>
  <c r="F43" i="17"/>
  <c r="F39" i="17"/>
  <c r="F38" i="17"/>
  <c r="F34" i="17"/>
  <c r="F32" i="17"/>
  <c r="F31" i="17"/>
  <c r="F30" i="17"/>
  <c r="F28" i="17"/>
  <c r="F27" i="17"/>
  <c r="F25" i="17"/>
  <c r="F23" i="17"/>
  <c r="F21" i="17"/>
  <c r="F17" i="17"/>
  <c r="F16" i="17"/>
  <c r="D9" i="17"/>
  <c r="H55" i="16"/>
  <c r="G55" i="16"/>
  <c r="J48" i="16"/>
  <c r="J46" i="16" s="1"/>
  <c r="I48" i="16"/>
  <c r="I46" i="16" s="1"/>
  <c r="H48" i="16"/>
  <c r="H46" i="16" s="1"/>
  <c r="G48" i="16"/>
  <c r="G46" i="16" s="1"/>
  <c r="H40" i="16"/>
  <c r="H37" i="16" s="1"/>
  <c r="I40" i="16"/>
  <c r="I37" i="16" s="1"/>
  <c r="J40" i="16"/>
  <c r="J37" i="16" s="1"/>
  <c r="G40" i="16"/>
  <c r="I42" i="16" s="1"/>
  <c r="H80" i="16"/>
  <c r="G80" i="16"/>
  <c r="H79" i="16"/>
  <c r="G79" i="16"/>
  <c r="H33" i="16"/>
  <c r="G33" i="16"/>
  <c r="J26" i="16"/>
  <c r="J24" i="16" s="1"/>
  <c r="I26" i="16"/>
  <c r="I24" i="16" s="1"/>
  <c r="H26" i="16"/>
  <c r="H24" i="16" s="1"/>
  <c r="G26" i="16"/>
  <c r="G24" i="16" s="1"/>
  <c r="H18" i="16"/>
  <c r="I18" i="16"/>
  <c r="J18" i="16"/>
  <c r="J15" i="16" s="1"/>
  <c r="G18" i="16"/>
  <c r="G29" i="16" s="1"/>
  <c r="F86" i="16"/>
  <c r="F85" i="16"/>
  <c r="F84" i="16"/>
  <c r="F83" i="16"/>
  <c r="F82" i="16"/>
  <c r="F81" i="16"/>
  <c r="F78" i="16"/>
  <c r="F77" i="16"/>
  <c r="F76" i="16"/>
  <c r="F75" i="16"/>
  <c r="F74" i="16"/>
  <c r="F72" i="16"/>
  <c r="F71" i="16"/>
  <c r="F70" i="16"/>
  <c r="F67" i="16"/>
  <c r="F66" i="16"/>
  <c r="F65" i="16"/>
  <c r="F64" i="16"/>
  <c r="F63" i="16"/>
  <c r="F61" i="16"/>
  <c r="F60" i="16"/>
  <c r="F59" i="16"/>
  <c r="F56" i="16"/>
  <c r="F54" i="16"/>
  <c r="F53" i="16"/>
  <c r="F52" i="16"/>
  <c r="F50" i="16"/>
  <c r="F49" i="16"/>
  <c r="F47" i="16"/>
  <c r="F45" i="16"/>
  <c r="F43" i="16"/>
  <c r="F39" i="16"/>
  <c r="F38" i="16"/>
  <c r="F34" i="16"/>
  <c r="F32" i="16"/>
  <c r="F31" i="16"/>
  <c r="F30" i="16"/>
  <c r="F28" i="16"/>
  <c r="F27" i="16"/>
  <c r="F25" i="16"/>
  <c r="F23" i="16"/>
  <c r="F21" i="16"/>
  <c r="F17" i="16"/>
  <c r="F16" i="16"/>
  <c r="D9" i="16"/>
  <c r="H55" i="12"/>
  <c r="G55" i="12"/>
  <c r="J48" i="12"/>
  <c r="J46" i="12" s="1"/>
  <c r="I48" i="12"/>
  <c r="I46" i="12" s="1"/>
  <c r="H48" i="12"/>
  <c r="G48" i="12"/>
  <c r="G46" i="12" s="1"/>
  <c r="H40" i="12"/>
  <c r="H37" i="12" s="1"/>
  <c r="I40" i="12"/>
  <c r="I37" i="12" s="1"/>
  <c r="J40" i="12"/>
  <c r="J37" i="12" s="1"/>
  <c r="G40" i="12"/>
  <c r="G37" i="12" s="1"/>
  <c r="H33" i="12"/>
  <c r="G33" i="12"/>
  <c r="H55" i="8"/>
  <c r="G55" i="8"/>
  <c r="H33" i="8"/>
  <c r="G33" i="8"/>
  <c r="H80" i="12"/>
  <c r="G80" i="12"/>
  <c r="H79" i="12"/>
  <c r="G79" i="12"/>
  <c r="J26" i="12"/>
  <c r="I26" i="12"/>
  <c r="I24" i="12" s="1"/>
  <c r="H26" i="12"/>
  <c r="G26" i="12"/>
  <c r="H18" i="12"/>
  <c r="I18" i="12"/>
  <c r="I15" i="12" s="1"/>
  <c r="J18" i="12"/>
  <c r="J15" i="12" s="1"/>
  <c r="G18" i="12"/>
  <c r="G29" i="12" s="1"/>
  <c r="F86" i="12"/>
  <c r="F85" i="12"/>
  <c r="F84" i="12"/>
  <c r="F83" i="12"/>
  <c r="F82" i="12"/>
  <c r="F81" i="12"/>
  <c r="F78" i="12"/>
  <c r="F77" i="12"/>
  <c r="F76" i="12"/>
  <c r="F75" i="12"/>
  <c r="F74" i="12"/>
  <c r="F72" i="12"/>
  <c r="F71" i="12"/>
  <c r="F70" i="12"/>
  <c r="F67" i="12"/>
  <c r="F66" i="12"/>
  <c r="F65" i="12"/>
  <c r="F64" i="12"/>
  <c r="F63" i="12"/>
  <c r="F61" i="12"/>
  <c r="F60" i="12"/>
  <c r="F59" i="12"/>
  <c r="F56" i="12"/>
  <c r="F54" i="12"/>
  <c r="F53" i="12"/>
  <c r="F52" i="12"/>
  <c r="F50" i="12"/>
  <c r="F49" i="12"/>
  <c r="H46" i="12"/>
  <c r="F47" i="12"/>
  <c r="F45" i="12"/>
  <c r="F43" i="12"/>
  <c r="F39" i="12"/>
  <c r="F38" i="12"/>
  <c r="F34" i="12"/>
  <c r="F32" i="12"/>
  <c r="F31" i="12"/>
  <c r="F30" i="12"/>
  <c r="F28" i="12"/>
  <c r="F27" i="12"/>
  <c r="F25" i="12"/>
  <c r="F23" i="12"/>
  <c r="F21" i="12"/>
  <c r="F17" i="12"/>
  <c r="F16" i="12"/>
  <c r="D9" i="12"/>
  <c r="G80" i="4"/>
  <c r="H80" i="4"/>
  <c r="H79" i="4"/>
  <c r="H80" i="8"/>
  <c r="G80" i="8"/>
  <c r="H79" i="8"/>
  <c r="G79" i="8"/>
  <c r="I69" i="8"/>
  <c r="H48" i="8"/>
  <c r="H46" i="8" s="1"/>
  <c r="I48" i="8"/>
  <c r="J48" i="8"/>
  <c r="J46" i="8" s="1"/>
  <c r="G48" i="8"/>
  <c r="G46" i="8" s="1"/>
  <c r="H40" i="8"/>
  <c r="H37" i="8" s="1"/>
  <c r="I40" i="8"/>
  <c r="I37" i="8" s="1"/>
  <c r="J40" i="8"/>
  <c r="G40" i="8"/>
  <c r="I42" i="8" s="1"/>
  <c r="H18" i="8"/>
  <c r="I18" i="8"/>
  <c r="I15" i="8" s="1"/>
  <c r="J18" i="8"/>
  <c r="J15" i="8" s="1"/>
  <c r="I26" i="8"/>
  <c r="I24" i="8" s="1"/>
  <c r="J26" i="8"/>
  <c r="J24" i="8" s="1"/>
  <c r="H26" i="8"/>
  <c r="H24" i="8" s="1"/>
  <c r="G26" i="8"/>
  <c r="G24" i="8" s="1"/>
  <c r="G18" i="8"/>
  <c r="I20" i="8" s="1"/>
  <c r="I19" i="8" s="1"/>
  <c r="G57" i="15"/>
  <c r="G24" i="12"/>
  <c r="I15" i="16"/>
  <c r="F86" i="8"/>
  <c r="F85" i="8"/>
  <c r="F84" i="8"/>
  <c r="F83" i="8"/>
  <c r="F82" i="8"/>
  <c r="F81" i="8"/>
  <c r="F78" i="8"/>
  <c r="F77" i="8"/>
  <c r="F76" i="8"/>
  <c r="F75" i="8"/>
  <c r="F74" i="8"/>
  <c r="F72" i="8"/>
  <c r="F71" i="8"/>
  <c r="F70" i="8"/>
  <c r="F67" i="8"/>
  <c r="F66" i="8"/>
  <c r="F65" i="8"/>
  <c r="F64" i="8"/>
  <c r="F63" i="8"/>
  <c r="F61" i="8"/>
  <c r="F60" i="8"/>
  <c r="F59" i="8"/>
  <c r="F56" i="8"/>
  <c r="F54" i="8"/>
  <c r="F53" i="8"/>
  <c r="F52" i="8"/>
  <c r="F50" i="8"/>
  <c r="F49" i="8"/>
  <c r="F47" i="8"/>
  <c r="F45" i="8"/>
  <c r="F43" i="8"/>
  <c r="F39" i="8"/>
  <c r="F38" i="8"/>
  <c r="F34" i="8"/>
  <c r="F32" i="8"/>
  <c r="F31" i="8"/>
  <c r="F30" i="8"/>
  <c r="F28" i="8"/>
  <c r="F27" i="8"/>
  <c r="F25" i="8"/>
  <c r="F23" i="8"/>
  <c r="F21" i="8"/>
  <c r="F17" i="8"/>
  <c r="F16" i="8"/>
  <c r="D9" i="8"/>
  <c r="G79" i="4"/>
  <c r="G69" i="4"/>
  <c r="J48" i="4"/>
  <c r="I48" i="4"/>
  <c r="H48" i="4"/>
  <c r="G48" i="4"/>
  <c r="H55" i="4"/>
  <c r="G55" i="4"/>
  <c r="J46" i="4"/>
  <c r="I46" i="4"/>
  <c r="H46" i="4"/>
  <c r="G46" i="4"/>
  <c r="H40" i="4"/>
  <c r="I40" i="4"/>
  <c r="I37" i="4" s="1"/>
  <c r="J40" i="4"/>
  <c r="J37" i="4" s="1"/>
  <c r="G40" i="4"/>
  <c r="G37" i="4" s="1"/>
  <c r="H33" i="4"/>
  <c r="G33" i="4"/>
  <c r="H26" i="4"/>
  <c r="G26" i="4"/>
  <c r="H18" i="4"/>
  <c r="J18" i="4"/>
  <c r="D9" i="2"/>
  <c r="F86" i="4"/>
  <c r="F85" i="4"/>
  <c r="F84" i="4"/>
  <c r="F83" i="4"/>
  <c r="F82" i="4"/>
  <c r="F81" i="4"/>
  <c r="F78" i="4"/>
  <c r="F77" i="4"/>
  <c r="F76" i="4"/>
  <c r="F75" i="4"/>
  <c r="F74" i="4"/>
  <c r="F72" i="4"/>
  <c r="F71" i="4"/>
  <c r="F70" i="4"/>
  <c r="F67" i="4"/>
  <c r="F66" i="4"/>
  <c r="F65" i="4"/>
  <c r="F64" i="4"/>
  <c r="F63" i="4"/>
  <c r="F61" i="4"/>
  <c r="F60" i="4"/>
  <c r="F59" i="4"/>
  <c r="F56" i="4"/>
  <c r="F54" i="4"/>
  <c r="F53" i="4"/>
  <c r="F52" i="4"/>
  <c r="F50" i="4"/>
  <c r="F49" i="4"/>
  <c r="F47" i="4"/>
  <c r="F45" i="4"/>
  <c r="F43" i="4"/>
  <c r="F39" i="4"/>
  <c r="F38" i="4"/>
  <c r="F34" i="4"/>
  <c r="F32" i="4"/>
  <c r="F31" i="4"/>
  <c r="F30" i="4"/>
  <c r="F28" i="4"/>
  <c r="F27" i="4"/>
  <c r="F25" i="4"/>
  <c r="F23" i="4"/>
  <c r="F21" i="4"/>
  <c r="F17" i="4"/>
  <c r="F16" i="4"/>
  <c r="D9" i="4"/>
  <c r="D9" i="15"/>
  <c r="D9" i="14"/>
  <c r="D9" i="13"/>
  <c r="D9" i="11"/>
  <c r="D9" i="10"/>
  <c r="D9" i="9"/>
  <c r="D9" i="7"/>
  <c r="D9" i="6"/>
  <c r="D9" i="5"/>
  <c r="D9" i="3"/>
  <c r="H24" i="4"/>
  <c r="D9" i="1"/>
  <c r="J80" i="13" l="1"/>
  <c r="J79" i="13" s="1"/>
  <c r="J79" i="16" s="1"/>
  <c r="I79" i="13"/>
  <c r="I80" i="13"/>
  <c r="I68" i="14"/>
  <c r="F59" i="15"/>
  <c r="I55" i="11"/>
  <c r="J55" i="11" s="1"/>
  <c r="J44" i="11" s="1"/>
  <c r="F69" i="11"/>
  <c r="I33" i="11"/>
  <c r="J33" i="11"/>
  <c r="J22" i="11" s="1"/>
  <c r="J19" i="11" s="1"/>
  <c r="I29" i="11" s="1"/>
  <c r="J68" i="11"/>
  <c r="I55" i="10"/>
  <c r="J55" i="10" s="1"/>
  <c r="J44" i="10" s="1"/>
  <c r="I33" i="10"/>
  <c r="J33" i="10" s="1"/>
  <c r="J22" i="10" s="1"/>
  <c r="J19" i="10" s="1"/>
  <c r="I29" i="10" s="1"/>
  <c r="F69" i="10"/>
  <c r="I55" i="9"/>
  <c r="J55" i="9" s="1"/>
  <c r="J44" i="9" s="1"/>
  <c r="I33" i="9"/>
  <c r="J33" i="9" s="1"/>
  <c r="J22" i="9" s="1"/>
  <c r="J19" i="9" s="1"/>
  <c r="I29" i="9" s="1"/>
  <c r="I55" i="7"/>
  <c r="J55" i="7" s="1"/>
  <c r="J44" i="7" s="1"/>
  <c r="J33" i="7"/>
  <c r="J22" i="7" s="1"/>
  <c r="J19" i="7" s="1"/>
  <c r="I29" i="7" s="1"/>
  <c r="I33" i="7"/>
  <c r="I68" i="7"/>
  <c r="I55" i="6"/>
  <c r="J55" i="6" s="1"/>
  <c r="J44" i="6" s="1"/>
  <c r="F59" i="6"/>
  <c r="J33" i="6"/>
  <c r="J22" i="6" s="1"/>
  <c r="J19" i="6" s="1"/>
  <c r="I29" i="6" s="1"/>
  <c r="I33" i="6"/>
  <c r="I55" i="5"/>
  <c r="J55" i="5" s="1"/>
  <c r="J44" i="5" s="1"/>
  <c r="I33" i="5"/>
  <c r="J33" i="5" s="1"/>
  <c r="J22" i="5" s="1"/>
  <c r="J19" i="5" s="1"/>
  <c r="I29" i="5" s="1"/>
  <c r="F59" i="3"/>
  <c r="I55" i="3"/>
  <c r="J55" i="3" s="1"/>
  <c r="J44" i="3" s="1"/>
  <c r="I33" i="3"/>
  <c r="J33" i="3" s="1"/>
  <c r="J22" i="3" s="1"/>
  <c r="J19" i="3" s="1"/>
  <c r="I29" i="3" s="1"/>
  <c r="I55" i="2"/>
  <c r="J55" i="2" s="1"/>
  <c r="J44" i="2" s="1"/>
  <c r="I55" i="1"/>
  <c r="J55" i="1" s="1"/>
  <c r="J44" i="1" s="1"/>
  <c r="I55" i="15"/>
  <c r="J55" i="15" s="1"/>
  <c r="J44" i="15" s="1"/>
  <c r="I33" i="15"/>
  <c r="J33" i="15" s="1"/>
  <c r="J22" i="15" s="1"/>
  <c r="J19" i="15" s="1"/>
  <c r="I29" i="15" s="1"/>
  <c r="I55" i="14"/>
  <c r="J55" i="14" s="1"/>
  <c r="J44" i="14" s="1"/>
  <c r="I33" i="14"/>
  <c r="J33" i="14" s="1"/>
  <c r="J22" i="14" s="1"/>
  <c r="J19" i="14" s="1"/>
  <c r="I29" i="14" s="1"/>
  <c r="I55" i="13"/>
  <c r="J55" i="13" s="1"/>
  <c r="J44" i="13" s="1"/>
  <c r="F59" i="13"/>
  <c r="I33" i="13"/>
  <c r="J33" i="13" s="1"/>
  <c r="J22" i="13" s="1"/>
  <c r="J19" i="13" s="1"/>
  <c r="I29" i="13" s="1"/>
  <c r="I68" i="11"/>
  <c r="F68" i="11" s="1"/>
  <c r="G68" i="11"/>
  <c r="F59" i="10"/>
  <c r="I68" i="10"/>
  <c r="I69" i="12"/>
  <c r="I68" i="9"/>
  <c r="F69" i="9"/>
  <c r="H69" i="12"/>
  <c r="G79" i="18"/>
  <c r="H35" i="8"/>
  <c r="F69" i="7"/>
  <c r="H26" i="18"/>
  <c r="H24" i="18" s="1"/>
  <c r="I68" i="6"/>
  <c r="F68" i="6" s="1"/>
  <c r="F79" i="6"/>
  <c r="G55" i="18"/>
  <c r="J69" i="8"/>
  <c r="F26" i="8"/>
  <c r="I68" i="5"/>
  <c r="J68" i="5"/>
  <c r="H69" i="4"/>
  <c r="F69" i="3"/>
  <c r="H18" i="18"/>
  <c r="I48" i="18"/>
  <c r="I46" i="18" s="1"/>
  <c r="F80" i="1"/>
  <c r="H35" i="16"/>
  <c r="F68" i="15"/>
  <c r="F48" i="16"/>
  <c r="G55" i="17"/>
  <c r="H57" i="16"/>
  <c r="F68" i="14"/>
  <c r="F80" i="14"/>
  <c r="F79" i="14"/>
  <c r="F26" i="16"/>
  <c r="G15" i="16"/>
  <c r="G35" i="16" s="1"/>
  <c r="F69" i="14"/>
  <c r="J68" i="14"/>
  <c r="F18" i="16"/>
  <c r="J69" i="16"/>
  <c r="I20" i="16"/>
  <c r="H68" i="16"/>
  <c r="G80" i="17"/>
  <c r="I41" i="16"/>
  <c r="G51" i="16"/>
  <c r="F42" i="16"/>
  <c r="F46" i="16"/>
  <c r="F40" i="16"/>
  <c r="G37" i="16"/>
  <c r="F80" i="13"/>
  <c r="F24" i="16"/>
  <c r="G68" i="16"/>
  <c r="H69" i="16"/>
  <c r="F69" i="13"/>
  <c r="G69" i="16"/>
  <c r="I69" i="16"/>
  <c r="I68" i="13"/>
  <c r="I68" i="16" s="1"/>
  <c r="G79" i="17"/>
  <c r="H57" i="12"/>
  <c r="F40" i="12"/>
  <c r="J40" i="17"/>
  <c r="J37" i="17" s="1"/>
  <c r="H18" i="17"/>
  <c r="G69" i="12"/>
  <c r="G68" i="12"/>
  <c r="F48" i="12"/>
  <c r="I42" i="12"/>
  <c r="F42" i="12" s="1"/>
  <c r="J80" i="12"/>
  <c r="F26" i="12"/>
  <c r="J69" i="12"/>
  <c r="J68" i="10"/>
  <c r="G15" i="12"/>
  <c r="G35" i="12" s="1"/>
  <c r="H68" i="10"/>
  <c r="F68" i="10" s="1"/>
  <c r="I20" i="12"/>
  <c r="I19" i="12" s="1"/>
  <c r="F46" i="12"/>
  <c r="F37" i="12"/>
  <c r="I48" i="17"/>
  <c r="I46" i="17" s="1"/>
  <c r="F68" i="9"/>
  <c r="F18" i="12"/>
  <c r="H24" i="12"/>
  <c r="H35" i="12" s="1"/>
  <c r="J24" i="12"/>
  <c r="G37" i="8"/>
  <c r="I46" i="8"/>
  <c r="F46" i="8" s="1"/>
  <c r="F80" i="7"/>
  <c r="J68" i="7"/>
  <c r="F68" i="7" s="1"/>
  <c r="H80" i="17"/>
  <c r="H79" i="18"/>
  <c r="G51" i="8"/>
  <c r="I41" i="8"/>
  <c r="F42" i="8"/>
  <c r="G40" i="17"/>
  <c r="I42" i="17" s="1"/>
  <c r="F42" i="17" s="1"/>
  <c r="H40" i="17"/>
  <c r="H37" i="17" s="1"/>
  <c r="F40" i="8"/>
  <c r="G40" i="18"/>
  <c r="I42" i="18" s="1"/>
  <c r="G51" i="18" s="1"/>
  <c r="F80" i="6"/>
  <c r="H68" i="8"/>
  <c r="H68" i="18" s="1"/>
  <c r="F18" i="8"/>
  <c r="H69" i="8"/>
  <c r="F69" i="6"/>
  <c r="F24" i="8"/>
  <c r="I69" i="18"/>
  <c r="J18" i="17"/>
  <c r="J15" i="17" s="1"/>
  <c r="J26" i="17"/>
  <c r="J24" i="17" s="1"/>
  <c r="G80" i="18"/>
  <c r="H57" i="8"/>
  <c r="F48" i="8"/>
  <c r="H55" i="18"/>
  <c r="J37" i="8"/>
  <c r="H48" i="17"/>
  <c r="H46" i="17" s="1"/>
  <c r="J40" i="18"/>
  <c r="J37" i="18" s="1"/>
  <c r="G68" i="8"/>
  <c r="G33" i="17"/>
  <c r="I80" i="8"/>
  <c r="F20" i="8"/>
  <c r="G29" i="8"/>
  <c r="G26" i="17"/>
  <c r="G24" i="17" s="1"/>
  <c r="G33" i="18"/>
  <c r="J80" i="8"/>
  <c r="F69" i="5"/>
  <c r="G18" i="17"/>
  <c r="I20" i="17" s="1"/>
  <c r="F20" i="17" s="1"/>
  <c r="J26" i="18"/>
  <c r="J24" i="18" s="1"/>
  <c r="G15" i="8"/>
  <c r="H33" i="18"/>
  <c r="G69" i="8"/>
  <c r="I18" i="18"/>
  <c r="I15" i="18" s="1"/>
  <c r="H79" i="17"/>
  <c r="H37" i="4"/>
  <c r="H57" i="4" s="1"/>
  <c r="I80" i="4"/>
  <c r="F80" i="3"/>
  <c r="F68" i="3"/>
  <c r="G68" i="4"/>
  <c r="J80" i="4"/>
  <c r="J79" i="4"/>
  <c r="G24" i="4"/>
  <c r="J69" i="4"/>
  <c r="H26" i="17"/>
  <c r="H24" i="17" s="1"/>
  <c r="J68" i="3"/>
  <c r="J68" i="4" s="1"/>
  <c r="G26" i="18"/>
  <c r="G24" i="18" s="1"/>
  <c r="F22" i="2"/>
  <c r="F33" i="2"/>
  <c r="I42" i="4"/>
  <c r="J18" i="18"/>
  <c r="J15" i="18" s="1"/>
  <c r="G57" i="2"/>
  <c r="H48" i="18"/>
  <c r="H46" i="18" s="1"/>
  <c r="I18" i="17"/>
  <c r="I15" i="17" s="1"/>
  <c r="I15" i="4"/>
  <c r="J15" i="4"/>
  <c r="F46" i="4"/>
  <c r="H55" i="17"/>
  <c r="H40" i="18"/>
  <c r="J48" i="17"/>
  <c r="J48" i="18"/>
  <c r="G18" i="18"/>
  <c r="G15" i="4"/>
  <c r="F18" i="4"/>
  <c r="I20" i="4"/>
  <c r="I26" i="18"/>
  <c r="I24" i="18" s="1"/>
  <c r="I26" i="17"/>
  <c r="F26" i="4"/>
  <c r="I24" i="4"/>
  <c r="G48" i="18"/>
  <c r="G48" i="17"/>
  <c r="F48" i="4"/>
  <c r="F22" i="1"/>
  <c r="G29" i="4"/>
  <c r="H33" i="17"/>
  <c r="H35" i="4"/>
  <c r="I40" i="18"/>
  <c r="I37" i="18" s="1"/>
  <c r="I40" i="17"/>
  <c r="I37" i="17" s="1"/>
  <c r="H80" i="18"/>
  <c r="F40" i="4"/>
  <c r="F33" i="1"/>
  <c r="J80" i="16" l="1"/>
  <c r="J80" i="17" s="1"/>
  <c r="I51" i="11"/>
  <c r="J41" i="11"/>
  <c r="J68" i="12"/>
  <c r="I51" i="10"/>
  <c r="J41" i="10"/>
  <c r="I69" i="17"/>
  <c r="I51" i="9"/>
  <c r="J41" i="9"/>
  <c r="I51" i="7"/>
  <c r="J41" i="7"/>
  <c r="I51" i="6"/>
  <c r="J41" i="6"/>
  <c r="J41" i="5"/>
  <c r="I51" i="5"/>
  <c r="H69" i="18"/>
  <c r="F68" i="5"/>
  <c r="I51" i="3"/>
  <c r="J41" i="3"/>
  <c r="I51" i="2"/>
  <c r="J41" i="2"/>
  <c r="I51" i="1"/>
  <c r="J41" i="1"/>
  <c r="I51" i="15"/>
  <c r="J41" i="15"/>
  <c r="I51" i="14"/>
  <c r="J41" i="14"/>
  <c r="I51" i="13"/>
  <c r="J41" i="13"/>
  <c r="F79" i="11"/>
  <c r="F80" i="11"/>
  <c r="I80" i="12"/>
  <c r="F80" i="12" s="1"/>
  <c r="I68" i="12"/>
  <c r="F80" i="10"/>
  <c r="F20" i="12"/>
  <c r="F80" i="9"/>
  <c r="I68" i="8"/>
  <c r="I68" i="18" s="1"/>
  <c r="H35" i="18"/>
  <c r="F69" i="8"/>
  <c r="J79" i="8"/>
  <c r="F80" i="5"/>
  <c r="J69" i="18"/>
  <c r="H69" i="17"/>
  <c r="F69" i="4"/>
  <c r="G37" i="18"/>
  <c r="I41" i="18"/>
  <c r="J69" i="17"/>
  <c r="F55" i="15"/>
  <c r="F22" i="15"/>
  <c r="F80" i="15"/>
  <c r="F79" i="15"/>
  <c r="F15" i="16"/>
  <c r="I80" i="16"/>
  <c r="J68" i="16"/>
  <c r="F68" i="16" s="1"/>
  <c r="F33" i="15"/>
  <c r="F33" i="14"/>
  <c r="I19" i="16"/>
  <c r="F20" i="16"/>
  <c r="F22" i="14"/>
  <c r="F55" i="13"/>
  <c r="I55" i="16"/>
  <c r="F37" i="16"/>
  <c r="G57" i="16"/>
  <c r="F69" i="16"/>
  <c r="F68" i="13"/>
  <c r="F79" i="13"/>
  <c r="G69" i="17"/>
  <c r="F33" i="13"/>
  <c r="I33" i="16"/>
  <c r="J33" i="16"/>
  <c r="J22" i="16" s="1"/>
  <c r="F44" i="11"/>
  <c r="F55" i="11"/>
  <c r="G51" i="17"/>
  <c r="F22" i="11"/>
  <c r="F15" i="12"/>
  <c r="F69" i="12"/>
  <c r="F33" i="11"/>
  <c r="F44" i="10"/>
  <c r="F55" i="10"/>
  <c r="G51" i="12"/>
  <c r="G57" i="12" s="1"/>
  <c r="I41" i="12"/>
  <c r="H68" i="12"/>
  <c r="I41" i="17"/>
  <c r="I55" i="12"/>
  <c r="F55" i="9"/>
  <c r="G37" i="17"/>
  <c r="F37" i="17" s="1"/>
  <c r="J55" i="12"/>
  <c r="J44" i="12" s="1"/>
  <c r="I19" i="17"/>
  <c r="F24" i="12"/>
  <c r="F33" i="9"/>
  <c r="I33" i="12"/>
  <c r="G57" i="8"/>
  <c r="F44" i="7"/>
  <c r="F55" i="7"/>
  <c r="F24" i="18"/>
  <c r="F33" i="7"/>
  <c r="F22" i="7"/>
  <c r="J68" i="8"/>
  <c r="J68" i="18" s="1"/>
  <c r="J80" i="18"/>
  <c r="F42" i="18"/>
  <c r="H57" i="17"/>
  <c r="F22" i="6"/>
  <c r="F33" i="6"/>
  <c r="G69" i="18"/>
  <c r="I55" i="8"/>
  <c r="F55" i="5"/>
  <c r="F40" i="18"/>
  <c r="F37" i="8"/>
  <c r="F79" i="5"/>
  <c r="I79" i="8"/>
  <c r="G29" i="17"/>
  <c r="G35" i="8"/>
  <c r="F15" i="8"/>
  <c r="J33" i="8"/>
  <c r="J22" i="8" s="1"/>
  <c r="G15" i="17"/>
  <c r="F15" i="17" s="1"/>
  <c r="I33" i="8"/>
  <c r="F33" i="5"/>
  <c r="F80" i="8"/>
  <c r="H35" i="17"/>
  <c r="F44" i="3"/>
  <c r="F55" i="3"/>
  <c r="F40" i="17"/>
  <c r="F37" i="4"/>
  <c r="F22" i="3"/>
  <c r="F80" i="4"/>
  <c r="F33" i="3"/>
  <c r="I33" i="4"/>
  <c r="F79" i="3"/>
  <c r="I79" i="4"/>
  <c r="F18" i="17"/>
  <c r="F24" i="4"/>
  <c r="F68" i="4"/>
  <c r="J33" i="4"/>
  <c r="G68" i="18"/>
  <c r="G68" i="17"/>
  <c r="I80" i="18"/>
  <c r="F44" i="2"/>
  <c r="H37" i="18"/>
  <c r="H57" i="18" s="1"/>
  <c r="F55" i="2"/>
  <c r="J35" i="2"/>
  <c r="F19" i="2"/>
  <c r="F42" i="4"/>
  <c r="G51" i="4"/>
  <c r="G57" i="4" s="1"/>
  <c r="I41" i="4"/>
  <c r="J46" i="17"/>
  <c r="J35" i="1"/>
  <c r="F19" i="1"/>
  <c r="G46" i="17"/>
  <c r="F48" i="17"/>
  <c r="F20" i="4"/>
  <c r="I19" i="4"/>
  <c r="F26" i="18"/>
  <c r="F48" i="18"/>
  <c r="G46" i="18"/>
  <c r="J46" i="18"/>
  <c r="J55" i="4"/>
  <c r="I20" i="18"/>
  <c r="F18" i="18"/>
  <c r="G29" i="18"/>
  <c r="G15" i="18"/>
  <c r="F55" i="1"/>
  <c r="I55" i="4"/>
  <c r="F26" i="17"/>
  <c r="I24" i="17"/>
  <c r="F15" i="4"/>
  <c r="G35" i="4"/>
  <c r="I80" i="17" l="1"/>
  <c r="F80" i="17" s="1"/>
  <c r="I79" i="12"/>
  <c r="F79" i="10"/>
  <c r="F79" i="9"/>
  <c r="J79" i="12"/>
  <c r="J79" i="17" s="1"/>
  <c r="J79" i="18"/>
  <c r="F69" i="17"/>
  <c r="I68" i="17"/>
  <c r="F68" i="8"/>
  <c r="F79" i="8"/>
  <c r="F69" i="18"/>
  <c r="F33" i="4"/>
  <c r="F37" i="18"/>
  <c r="F80" i="18"/>
  <c r="F68" i="18"/>
  <c r="I79" i="16"/>
  <c r="F79" i="16" s="1"/>
  <c r="F80" i="16"/>
  <c r="F44" i="15"/>
  <c r="F19" i="15"/>
  <c r="J35" i="15"/>
  <c r="F44" i="14"/>
  <c r="F55" i="14"/>
  <c r="J35" i="14"/>
  <c r="F19" i="14"/>
  <c r="F33" i="16"/>
  <c r="J55" i="16"/>
  <c r="J44" i="16" s="1"/>
  <c r="F22" i="16"/>
  <c r="J19" i="16"/>
  <c r="F22" i="13"/>
  <c r="F41" i="11"/>
  <c r="J57" i="11"/>
  <c r="F51" i="11"/>
  <c r="I57" i="11"/>
  <c r="F57" i="11" s="1"/>
  <c r="J35" i="11"/>
  <c r="F19" i="11"/>
  <c r="J57" i="10"/>
  <c r="F41" i="10"/>
  <c r="I57" i="10"/>
  <c r="F51" i="10"/>
  <c r="F22" i="10"/>
  <c r="J33" i="12"/>
  <c r="J22" i="12" s="1"/>
  <c r="J19" i="12" s="1"/>
  <c r="F68" i="12"/>
  <c r="H68" i="17"/>
  <c r="F33" i="10"/>
  <c r="I51" i="12"/>
  <c r="J41" i="12"/>
  <c r="F44" i="12"/>
  <c r="F55" i="12"/>
  <c r="F44" i="9"/>
  <c r="F22" i="9"/>
  <c r="J57" i="7"/>
  <c r="F41" i="7"/>
  <c r="F51" i="7"/>
  <c r="I57" i="7"/>
  <c r="J35" i="7"/>
  <c r="F19" i="7"/>
  <c r="J68" i="17"/>
  <c r="F44" i="6"/>
  <c r="F55" i="6"/>
  <c r="G35" i="17"/>
  <c r="J35" i="6"/>
  <c r="F19" i="6"/>
  <c r="J55" i="8"/>
  <c r="J44" i="8" s="1"/>
  <c r="J19" i="8"/>
  <c r="F22" i="8"/>
  <c r="F22" i="5"/>
  <c r="F33" i="8"/>
  <c r="J57" i="3"/>
  <c r="F41" i="3"/>
  <c r="I57" i="3"/>
  <c r="F51" i="3"/>
  <c r="J22" i="4"/>
  <c r="J33" i="18"/>
  <c r="J22" i="18" s="1"/>
  <c r="J35" i="3"/>
  <c r="F19" i="3"/>
  <c r="I79" i="18"/>
  <c r="F79" i="4"/>
  <c r="I33" i="18"/>
  <c r="I33" i="17"/>
  <c r="I57" i="2"/>
  <c r="F51" i="2"/>
  <c r="J57" i="2"/>
  <c r="F41" i="2"/>
  <c r="F29" i="2"/>
  <c r="I35" i="2"/>
  <c r="F35" i="2" s="1"/>
  <c r="F46" i="18"/>
  <c r="G35" i="18"/>
  <c r="F15" i="18"/>
  <c r="I35" i="1"/>
  <c r="F35" i="1" s="1"/>
  <c r="F29" i="1"/>
  <c r="J44" i="4"/>
  <c r="F46" i="17"/>
  <c r="G57" i="17"/>
  <c r="F44" i="1"/>
  <c r="I55" i="18"/>
  <c r="I55" i="17"/>
  <c r="F55" i="4"/>
  <c r="F24" i="17"/>
  <c r="G57" i="18"/>
  <c r="F20" i="18"/>
  <c r="I19" i="18"/>
  <c r="F79" i="18" l="1"/>
  <c r="F57" i="10"/>
  <c r="F79" i="12"/>
  <c r="I79" i="17"/>
  <c r="F79" i="17" s="1"/>
  <c r="J57" i="15"/>
  <c r="F41" i="15"/>
  <c r="I57" i="15"/>
  <c r="F51" i="15"/>
  <c r="I35" i="15"/>
  <c r="F35" i="15" s="1"/>
  <c r="F29" i="15"/>
  <c r="J57" i="14"/>
  <c r="F41" i="14"/>
  <c r="F55" i="16"/>
  <c r="F51" i="14"/>
  <c r="I57" i="14"/>
  <c r="F29" i="14"/>
  <c r="I35" i="14"/>
  <c r="F35" i="14" s="1"/>
  <c r="F44" i="13"/>
  <c r="J41" i="16"/>
  <c r="I51" i="16"/>
  <c r="F44" i="16"/>
  <c r="J35" i="13"/>
  <c r="F19" i="13"/>
  <c r="I29" i="16"/>
  <c r="J35" i="16"/>
  <c r="F19" i="16"/>
  <c r="F68" i="17"/>
  <c r="I35" i="11"/>
  <c r="F35" i="11" s="1"/>
  <c r="F29" i="11"/>
  <c r="F22" i="12"/>
  <c r="J35" i="10"/>
  <c r="F19" i="10"/>
  <c r="J33" i="17"/>
  <c r="J22" i="17" s="1"/>
  <c r="J19" i="17" s="1"/>
  <c r="F33" i="12"/>
  <c r="J57" i="9"/>
  <c r="F41" i="9"/>
  <c r="J57" i="12"/>
  <c r="F41" i="12"/>
  <c r="I57" i="9"/>
  <c r="F57" i="9" s="1"/>
  <c r="F51" i="9"/>
  <c r="F51" i="12"/>
  <c r="I57" i="12"/>
  <c r="I29" i="12"/>
  <c r="J35" i="12"/>
  <c r="F19" i="12"/>
  <c r="F19" i="9"/>
  <c r="J35" i="9"/>
  <c r="F57" i="7"/>
  <c r="F29" i="7"/>
  <c r="I35" i="7"/>
  <c r="F35" i="7" s="1"/>
  <c r="J55" i="18"/>
  <c r="J44" i="18" s="1"/>
  <c r="J41" i="18" s="1"/>
  <c r="F55" i="8"/>
  <c r="J57" i="6"/>
  <c r="F41" i="6"/>
  <c r="J55" i="17"/>
  <c r="J44" i="17" s="1"/>
  <c r="F44" i="17" s="1"/>
  <c r="F51" i="6"/>
  <c r="I57" i="6"/>
  <c r="F57" i="6" s="1"/>
  <c r="F29" i="6"/>
  <c r="I35" i="6"/>
  <c r="F35" i="6" s="1"/>
  <c r="J41" i="8"/>
  <c r="I51" i="8"/>
  <c r="F44" i="8"/>
  <c r="F44" i="5"/>
  <c r="I29" i="8"/>
  <c r="J35" i="8"/>
  <c r="F19" i="8"/>
  <c r="F19" i="5"/>
  <c r="J35" i="5"/>
  <c r="F57" i="3"/>
  <c r="F29" i="3"/>
  <c r="I35" i="3"/>
  <c r="F35" i="3" s="1"/>
  <c r="F22" i="18"/>
  <c r="J19" i="18"/>
  <c r="F19" i="18" s="1"/>
  <c r="F33" i="18"/>
  <c r="J19" i="4"/>
  <c r="F22" i="4"/>
  <c r="F57" i="2"/>
  <c r="J57" i="1"/>
  <c r="F41" i="1"/>
  <c r="F44" i="4"/>
  <c r="I51" i="4"/>
  <c r="J41" i="4"/>
  <c r="I57" i="1"/>
  <c r="F57" i="1" s="1"/>
  <c r="F51" i="1"/>
  <c r="F57" i="15" l="1"/>
  <c r="F57" i="14"/>
  <c r="J57" i="16"/>
  <c r="F41" i="16"/>
  <c r="J57" i="13"/>
  <c r="F41" i="13"/>
  <c r="F51" i="16"/>
  <c r="I57" i="16"/>
  <c r="F51" i="13"/>
  <c r="I57" i="13"/>
  <c r="F57" i="13" s="1"/>
  <c r="F29" i="16"/>
  <c r="I35" i="16"/>
  <c r="F35" i="16" s="1"/>
  <c r="F29" i="13"/>
  <c r="I35" i="13"/>
  <c r="F35" i="13" s="1"/>
  <c r="F22" i="17"/>
  <c r="F33" i="17"/>
  <c r="K33" i="17" s="1"/>
  <c r="J41" i="17"/>
  <c r="F41" i="17" s="1"/>
  <c r="F29" i="10"/>
  <c r="I35" i="10"/>
  <c r="F35" i="10" s="1"/>
  <c r="F57" i="12"/>
  <c r="I35" i="9"/>
  <c r="F35" i="9" s="1"/>
  <c r="F29" i="9"/>
  <c r="F29" i="12"/>
  <c r="I35" i="12"/>
  <c r="F35" i="12" s="1"/>
  <c r="F55" i="17"/>
  <c r="I51" i="17"/>
  <c r="I57" i="17" s="1"/>
  <c r="I51" i="18"/>
  <c r="F51" i="18" s="1"/>
  <c r="F44" i="18"/>
  <c r="F55" i="18"/>
  <c r="I57" i="8"/>
  <c r="F51" i="8"/>
  <c r="I57" i="5"/>
  <c r="F57" i="5" s="1"/>
  <c r="F51" i="5"/>
  <c r="J57" i="5"/>
  <c r="F41" i="5"/>
  <c r="F41" i="8"/>
  <c r="J57" i="8"/>
  <c r="F29" i="5"/>
  <c r="I35" i="5"/>
  <c r="F35" i="5" s="1"/>
  <c r="I35" i="8"/>
  <c r="F35" i="8" s="1"/>
  <c r="F29" i="8"/>
  <c r="I29" i="4"/>
  <c r="F19" i="4"/>
  <c r="J35" i="4"/>
  <c r="J35" i="18"/>
  <c r="I29" i="18"/>
  <c r="F19" i="17"/>
  <c r="I29" i="17"/>
  <c r="J35" i="17"/>
  <c r="J57" i="18"/>
  <c r="F41" i="18"/>
  <c r="J57" i="4"/>
  <c r="F41" i="4"/>
  <c r="F51" i="4"/>
  <c r="I57" i="4"/>
  <c r="F57" i="16" l="1"/>
  <c r="J57" i="17"/>
  <c r="F57" i="17" s="1"/>
  <c r="F51" i="17"/>
  <c r="I57" i="18"/>
  <c r="F57" i="18" s="1"/>
  <c r="F57" i="8"/>
  <c r="F29" i="17"/>
  <c r="I35" i="17"/>
  <c r="F35" i="17" s="1"/>
  <c r="F29" i="18"/>
  <c r="I35" i="18"/>
  <c r="F35" i="18" s="1"/>
  <c r="F29" i="4"/>
  <c r="I35" i="4"/>
  <c r="F35" i="4" s="1"/>
  <c r="F57" i="4"/>
</calcChain>
</file>

<file path=xl/sharedStrings.xml><?xml version="1.0" encoding="utf-8"?>
<sst xmlns="http://schemas.openxmlformats.org/spreadsheetml/2006/main" count="1764" uniqueCount="75">
  <si>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</si>
  <si>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</si>
  <si>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</si>
  <si>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</si>
  <si>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</si>
  <si>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</si>
  <si>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</si>
  <si>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</si>
  <si>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</si>
  <si>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</si>
  <si>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</si>
  <si>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</si>
  <si>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</si>
  <si>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</si>
  <si>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</si>
  <si>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</si>
  <si>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</si>
  <si>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</si>
  <si>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</si>
  <si>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</si>
  <si>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</si>
  <si>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</si>
  <si>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</si>
  <si>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</si>
  <si>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</si>
  <si>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</si>
  <si>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</si>
  <si>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</si>
  <si>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</si>
  <si>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</si>
  <si>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</si>
  <si>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</si>
  <si>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</si>
  <si>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</si>
  <si>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</si>
  <si>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</si>
  <si>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</si>
  <si>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</si>
  <si>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</si>
  <si>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</si>
  <si>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</si>
  <si>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</si>
  <si>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</si>
  <si>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Заявленная мощность</t>
  </si>
  <si>
    <t>Максимальная мощность</t>
  </si>
  <si>
    <t>Резервируемая мощность</t>
  </si>
  <si>
    <t>Фактический полезный отпуск конечным потребителям (тыс кВт ч)</t>
  </si>
  <si>
    <t>Полезный отпуск конечным потребителям, в том числе:</t>
  </si>
  <si>
    <t>по одноставочному тарифу</t>
  </si>
  <si>
    <t>по двухставочному тарифу, в том числе:</t>
  </si>
  <si>
    <t>мощность</t>
  </si>
  <si>
    <t>компенсация потерь</t>
  </si>
  <si>
    <t>Полезный отпуск потребителям ГП, ЭСО, ЭСК, в том числе:</t>
  </si>
  <si>
    <t>Стоимость услуг (тыс руб)</t>
  </si>
  <si>
    <t>Стоимость услуг ФСК, в том числе:</t>
  </si>
  <si>
    <t>1 КВАРТАЛ</t>
  </si>
  <si>
    <t>2 КВАРТАЛ</t>
  </si>
  <si>
    <t>3 КВАРТАЛ</t>
  </si>
  <si>
    <t>4 КВАРТАЛ</t>
  </si>
  <si>
    <t>Генеральный директор ЗАО "Коттон Вэй"</t>
  </si>
  <si>
    <t>Бурлай С.Н.</t>
  </si>
  <si>
    <t>1 полугодие</t>
  </si>
  <si>
    <t xml:space="preserve"> ЯНВАРЬ  2018</t>
  </si>
  <si>
    <t xml:space="preserve"> ФЕВРАЛЬ  2018</t>
  </si>
  <si>
    <t xml:space="preserve"> МАРТ  2018</t>
  </si>
  <si>
    <t xml:space="preserve"> АПРЕЛЬ  2018</t>
  </si>
  <si>
    <t xml:space="preserve"> МАЙ 2018</t>
  </si>
  <si>
    <t xml:space="preserve"> ИЮНЬ 2018</t>
  </si>
  <si>
    <t xml:space="preserve"> ИЮЛЬ 2018</t>
  </si>
  <si>
    <t xml:space="preserve"> АВГУСТ 2018</t>
  </si>
  <si>
    <t xml:space="preserve"> СЕНТЯБРЬ 2018</t>
  </si>
  <si>
    <t xml:space="preserve"> ОКТЯБРЬ 2018</t>
  </si>
  <si>
    <t xml:space="preserve"> ДЕКАБРЬ 2018</t>
  </si>
  <si>
    <t xml:space="preserve"> НОЯБРЬ 2018</t>
  </si>
  <si>
    <t>2018 год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</si>
</sst>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 tint="0.14999847407452621"/>
      <name val="Tahoma"/>
      <family val="2"/>
      <charset val="204"/>
    </font>
    <font>
      <b/>
      <sz val="9"/>
      <color theme="1" tint="0.1499984740745262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1" tint="0.14999847407452621"/>
      <name val="Tahoma"/>
      <family val="2"/>
      <charset val="204"/>
    </font>
    <font>
      <b/>
      <sz val="10"/>
      <color theme="1" tint="0.14999847407452621"/>
      <name val="Tahoma"/>
      <family val="2"/>
      <charset val="204"/>
    </font>
    <font>
      <sz val="9"/>
      <color indexed="63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7EAD3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NumberFormat="1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Alignment="1" applyProtection="1">
      <alignment horizontal="center" vertical="center"/>
    </xf>
    <xf numFmtId="0" fontId="3" fillId="0" borderId="1" xfId="3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2" fillId="0" borderId="1" xfId="1" applyFont="1" applyBorder="1" applyAlignment="1" applyProtection="1">
      <alignment vertical="center"/>
    </xf>
    <xf numFmtId="49" fontId="2" fillId="0" borderId="1" xfId="4" applyFont="1" applyBorder="1" applyAlignment="1">
      <alignment horizontal="right" vertical="center"/>
    </xf>
    <xf numFmtId="0" fontId="2" fillId="0" borderId="3" xfId="1" applyFont="1" applyBorder="1" applyAlignment="1" applyProtection="1">
      <alignment vertical="center"/>
    </xf>
    <xf numFmtId="0" fontId="2" fillId="0" borderId="2" xfId="5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49" fontId="2" fillId="0" borderId="0" xfId="4" applyFont="1" applyAlignment="1" applyProtection="1">
      <alignment vertical="center"/>
    </xf>
    <xf numFmtId="49" fontId="2" fillId="0" borderId="0" xfId="4" applyFont="1" applyBorder="1" applyAlignment="1" applyProtection="1">
      <alignment vertical="center"/>
    </xf>
    <xf numFmtId="49" fontId="2" fillId="0" borderId="3" xfId="4" applyFont="1" applyBorder="1" applyAlignment="1" applyProtection="1">
      <alignment vertical="center"/>
    </xf>
    <xf numFmtId="49" fontId="2" fillId="0" borderId="2" xfId="4" applyFont="1" applyBorder="1" applyAlignment="1">
      <alignment vertical="center" wrapText="1"/>
    </xf>
    <xf numFmtId="49" fontId="2" fillId="0" borderId="2" xfId="4" applyFont="1" applyBorder="1" applyAlignment="1">
      <alignment horizontal="center" vertical="center" wrapText="1"/>
    </xf>
    <xf numFmtId="164" fontId="2" fillId="2" borderId="2" xfId="4" applyNumberFormat="1" applyFont="1" applyFill="1" applyBorder="1" applyAlignment="1" applyProtection="1">
      <alignment horizontal="right" vertical="center"/>
    </xf>
    <xf numFmtId="164" fontId="2" fillId="3" borderId="2" xfId="4" applyNumberFormat="1" applyFont="1" applyFill="1" applyBorder="1" applyAlignment="1" applyProtection="1">
      <alignment horizontal="right" vertical="center"/>
      <protection locked="0"/>
    </xf>
    <xf numFmtId="164" fontId="2" fillId="3" borderId="2" xfId="1" applyNumberFormat="1" applyFont="1" applyFill="1" applyBorder="1" applyAlignment="1" applyProtection="1">
      <alignment horizontal="right" vertical="center"/>
      <protection locked="0"/>
    </xf>
    <xf numFmtId="164" fontId="2" fillId="3" borderId="2" xfId="6" applyNumberFormat="1" applyFont="1" applyFill="1" applyBorder="1" applyAlignment="1" applyProtection="1">
      <alignment horizontal="right" vertical="center"/>
      <protection locked="0"/>
    </xf>
    <xf numFmtId="0" fontId="2" fillId="0" borderId="3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2" xfId="5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 wrapText="1"/>
    </xf>
    <xf numFmtId="0" fontId="2" fillId="0" borderId="2" xfId="5" applyFont="1" applyBorder="1" applyAlignment="1" applyProtection="1">
      <alignment horizontal="center" vertical="center" wrapText="1"/>
    </xf>
    <xf numFmtId="49" fontId="8" fillId="0" borderId="2" xfId="4" applyFont="1" applyBorder="1" applyAlignment="1">
      <alignment vertical="center" wrapText="1"/>
    </xf>
    <xf numFmtId="49" fontId="8" fillId="0" borderId="2" xfId="4" applyFont="1" applyBorder="1" applyAlignment="1">
      <alignment horizontal="center" vertical="center" wrapText="1"/>
    </xf>
    <xf numFmtId="164" fontId="8" fillId="4" borderId="2" xfId="4" applyNumberFormat="1" applyFont="1" applyFill="1" applyBorder="1" applyAlignment="1" applyProtection="1">
      <alignment horizontal="right" vertical="center"/>
    </xf>
    <xf numFmtId="164" fontId="8" fillId="5" borderId="2" xfId="4" applyNumberFormat="1" applyFont="1" applyFill="1" applyBorder="1" applyAlignment="1" applyProtection="1">
      <alignment horizontal="right" vertical="center"/>
      <protection locked="0"/>
    </xf>
    <xf numFmtId="164" fontId="8" fillId="5" borderId="2" xfId="1" applyNumberFormat="1" applyFont="1" applyFill="1" applyBorder="1" applyAlignment="1" applyProtection="1">
      <alignment horizontal="right" vertical="center"/>
      <protection locked="0"/>
    </xf>
    <xf numFmtId="164" fontId="8" fillId="5" borderId="2" xfId="6" applyNumberFormat="1" applyFont="1" applyFill="1" applyBorder="1" applyAlignment="1" applyProtection="1">
      <alignment horizontal="right" vertical="center"/>
      <protection locked="0"/>
    </xf>
    <xf numFmtId="164" fontId="8" fillId="5" borderId="2" xfId="1" applyNumberFormat="1" applyFont="1" applyFill="1" applyBorder="1" applyAlignment="1" applyProtection="1">
      <alignment horizontal="right" vertical="center" wrapText="1"/>
      <protection locked="0"/>
    </xf>
    <xf numFmtId="2" fontId="2" fillId="0" borderId="3" xfId="4" applyNumberFormat="1" applyFont="1" applyBorder="1" applyAlignment="1" applyProtection="1">
      <alignment vertical="center"/>
    </xf>
    <xf numFmtId="17" fontId="6" fillId="0" borderId="0" xfId="1" applyNumberFormat="1" applyFont="1" applyBorder="1" applyAlignment="1" applyProtection="1">
      <alignment vertical="center"/>
    </xf>
    <xf numFmtId="49" fontId="8" fillId="0" borderId="2" xfId="4" applyFont="1" applyBorder="1" applyAlignment="1">
      <alignment horizontal="center" vertical="center"/>
    </xf>
    <xf numFmtId="0" fontId="2" fillId="0" borderId="2" xfId="5" applyFont="1" applyBorder="1" applyAlignment="1" applyProtection="1">
      <alignment horizontal="center" vertical="center" wrapText="1"/>
    </xf>
    <xf numFmtId="49" fontId="2" fillId="0" borderId="2" xfId="4" applyFont="1" applyBorder="1" applyAlignment="1">
      <alignment horizontal="center" vertical="center"/>
    </xf>
  </cellXfs>
  <cellStyles count="7">
    <cellStyle name="Обычный" xfId="0" builtinId="0"/>
    <cellStyle name="Обычный 10" xfId="4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1"/>
    <cellStyle name="Обычный_Продажа" xfId="6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esktop/46EP.ST(v1.0)_&#1072;&#1087;&#1088;&#1077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>
        <row r="16">
          <cell r="G16" t="str">
            <v>ЗАО "Коттон Вэй"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view="pageBreakPreview" topLeftCell="C7" zoomScaleNormal="100" zoomScaleSheetLayoutView="100" workbookViewId="0">
      <selection activeCell="J76" sqref="J76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33" t="s">
        <v>62</v>
      </c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47" t="s">
        <v>14</v>
      </c>
      <c r="E11" s="47" t="s">
        <v>15</v>
      </c>
      <c r="F11" s="47" t="s">
        <v>16</v>
      </c>
      <c r="G11" s="47" t="s">
        <v>17</v>
      </c>
      <c r="H11" s="47"/>
      <c r="I11" s="47"/>
      <c r="J11" s="47"/>
      <c r="K11" s="14"/>
    </row>
    <row r="12" spans="1:17" ht="15" customHeight="1" x14ac:dyDescent="0.25">
      <c r="C12" s="5"/>
      <c r="D12" s="47"/>
      <c r="E12" s="47"/>
      <c r="F12" s="47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ht="12" customHeight="1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25">
      <c r="C14" s="18"/>
      <c r="D14" s="46" t="s">
        <v>22</v>
      </c>
      <c r="E14" s="46"/>
      <c r="F14" s="46"/>
      <c r="G14" s="46"/>
      <c r="H14" s="46"/>
      <c r="I14" s="46"/>
      <c r="J14" s="46"/>
      <c r="K14" s="19"/>
    </row>
    <row r="15" spans="1:17" s="17" customFormat="1" ht="22.5" x14ac:dyDescent="0.25">
      <c r="C15" s="18"/>
      <c r="D15" s="37" t="s">
        <v>23</v>
      </c>
      <c r="E15" s="38">
        <v>10</v>
      </c>
      <c r="F15" s="39">
        <f>SUM(G15:J15)</f>
        <v>2673.7979999999998</v>
      </c>
      <c r="G15" s="40">
        <f>G18</f>
        <v>2088.402</v>
      </c>
      <c r="H15" s="40">
        <f>H18</f>
        <v>0</v>
      </c>
      <c r="I15" s="40">
        <f>I18</f>
        <v>585.39599999999996</v>
      </c>
      <c r="J15" s="40">
        <f>J18</f>
        <v>0</v>
      </c>
      <c r="K15" s="19"/>
    </row>
    <row r="16" spans="1:17" s="17" customFormat="1" ht="15" customHeight="1" x14ac:dyDescent="0.25">
      <c r="C16" s="18"/>
      <c r="D16" s="37" t="s">
        <v>24</v>
      </c>
      <c r="E16" s="38">
        <v>20</v>
      </c>
      <c r="F16" s="39">
        <f t="shared" ref="F16:F79" si="0">SUM(G16:J16)</f>
        <v>0</v>
      </c>
      <c r="G16" s="40"/>
      <c r="H16" s="40"/>
      <c r="I16" s="40"/>
      <c r="J16" s="40"/>
      <c r="K16" s="19"/>
    </row>
    <row r="17" spans="3:11" s="17" customFormat="1" ht="15" customHeight="1" x14ac:dyDescent="0.25">
      <c r="C17" s="18"/>
      <c r="D17" s="37" t="s">
        <v>25</v>
      </c>
      <c r="E17" s="38">
        <v>30</v>
      </c>
      <c r="F17" s="39">
        <f t="shared" si="0"/>
        <v>0</v>
      </c>
      <c r="G17" s="40"/>
      <c r="H17" s="40"/>
      <c r="I17" s="40"/>
      <c r="J17" s="40"/>
      <c r="K17" s="19"/>
    </row>
    <row r="18" spans="3:11" s="17" customFormat="1" ht="15" customHeight="1" x14ac:dyDescent="0.25">
      <c r="C18" s="18"/>
      <c r="D18" s="37" t="s">
        <v>26</v>
      </c>
      <c r="E18" s="38">
        <v>40</v>
      </c>
      <c r="F18" s="39">
        <f t="shared" si="0"/>
        <v>2673.7979999999998</v>
      </c>
      <c r="G18" s="40">
        <v>2088.402</v>
      </c>
      <c r="H18" s="40">
        <v>0</v>
      </c>
      <c r="I18" s="40">
        <v>585.39599999999996</v>
      </c>
      <c r="J18" s="40">
        <v>0</v>
      </c>
      <c r="K18" s="19"/>
    </row>
    <row r="19" spans="3:11" s="17" customFormat="1" ht="22.5" x14ac:dyDescent="0.25">
      <c r="C19" s="18"/>
      <c r="D19" s="37" t="s">
        <v>27</v>
      </c>
      <c r="E19" s="38">
        <v>50</v>
      </c>
      <c r="F19" s="39">
        <f t="shared" si="0"/>
        <v>4322.6682999999994</v>
      </c>
      <c r="G19" s="40"/>
      <c r="H19" s="40"/>
      <c r="I19" s="40">
        <f>I20</f>
        <v>2088.402</v>
      </c>
      <c r="J19" s="40">
        <f>J22</f>
        <v>2234.2662999999998</v>
      </c>
      <c r="K19" s="19"/>
    </row>
    <row r="20" spans="3:11" s="17" customFormat="1" ht="15" customHeight="1" x14ac:dyDescent="0.25">
      <c r="C20" s="18"/>
      <c r="D20" s="37" t="s">
        <v>18</v>
      </c>
      <c r="E20" s="38">
        <v>60</v>
      </c>
      <c r="F20" s="39">
        <f t="shared" si="0"/>
        <v>2088.402</v>
      </c>
      <c r="G20" s="40"/>
      <c r="H20" s="40"/>
      <c r="I20" s="40">
        <f>G18</f>
        <v>2088.402</v>
      </c>
      <c r="J20" s="40"/>
      <c r="K20" s="19"/>
    </row>
    <row r="21" spans="3:11" s="17" customFormat="1" ht="15" customHeight="1" x14ac:dyDescent="0.25">
      <c r="C21" s="18"/>
      <c r="D21" s="37" t="s">
        <v>19</v>
      </c>
      <c r="E21" s="38">
        <v>70</v>
      </c>
      <c r="F21" s="39">
        <f t="shared" si="0"/>
        <v>0</v>
      </c>
      <c r="G21" s="40"/>
      <c r="H21" s="40"/>
      <c r="I21" s="40"/>
      <c r="J21" s="40"/>
      <c r="K21" s="19"/>
    </row>
    <row r="22" spans="3:11" s="17" customFormat="1" ht="15" customHeight="1" x14ac:dyDescent="0.25">
      <c r="C22" s="18"/>
      <c r="D22" s="37" t="s">
        <v>20</v>
      </c>
      <c r="E22" s="38">
        <v>80</v>
      </c>
      <c r="F22" s="39">
        <f t="shared" si="0"/>
        <v>2234.2662999999998</v>
      </c>
      <c r="G22" s="40"/>
      <c r="H22" s="40"/>
      <c r="I22" s="40"/>
      <c r="J22" s="40">
        <f>J26+J33</f>
        <v>2234.2662999999998</v>
      </c>
      <c r="K22" s="19"/>
    </row>
    <row r="23" spans="3:11" s="17" customFormat="1" ht="15" customHeight="1" x14ac:dyDescent="0.25">
      <c r="C23" s="18"/>
      <c r="D23" s="37" t="s">
        <v>28</v>
      </c>
      <c r="E23" s="38">
        <v>90</v>
      </c>
      <c r="F23" s="39">
        <f t="shared" si="0"/>
        <v>0</v>
      </c>
      <c r="G23" s="40"/>
      <c r="H23" s="40"/>
      <c r="I23" s="40"/>
      <c r="J23" s="40"/>
      <c r="K23" s="19"/>
    </row>
    <row r="24" spans="3:11" s="17" customFormat="1" ht="15" customHeight="1" x14ac:dyDescent="0.25">
      <c r="C24" s="18"/>
      <c r="D24" s="37" t="s">
        <v>29</v>
      </c>
      <c r="E24" s="38">
        <v>100</v>
      </c>
      <c r="F24" s="39">
        <f t="shared" si="0"/>
        <v>2638.3890000000001</v>
      </c>
      <c r="G24" s="40">
        <v>0</v>
      </c>
      <c r="H24" s="40">
        <v>0</v>
      </c>
      <c r="I24" s="40">
        <f>I26</f>
        <v>428.90899999999999</v>
      </c>
      <c r="J24" s="40">
        <f>J26</f>
        <v>2209.48</v>
      </c>
      <c r="K24" s="19"/>
    </row>
    <row r="25" spans="3:11" s="17" customFormat="1" ht="22.5" x14ac:dyDescent="0.25">
      <c r="C25" s="18"/>
      <c r="D25" s="37" t="s">
        <v>30</v>
      </c>
      <c r="E25" s="38">
        <v>110</v>
      </c>
      <c r="F25" s="39">
        <f t="shared" si="0"/>
        <v>0</v>
      </c>
      <c r="G25" s="40"/>
      <c r="H25" s="40"/>
      <c r="I25" s="40"/>
      <c r="J25" s="40"/>
      <c r="K25" s="19"/>
    </row>
    <row r="26" spans="3:11" s="17" customFormat="1" ht="15" customHeight="1" x14ac:dyDescent="0.25">
      <c r="C26" s="18"/>
      <c r="D26" s="37" t="s">
        <v>31</v>
      </c>
      <c r="E26" s="38">
        <v>120</v>
      </c>
      <c r="F26" s="39">
        <f t="shared" si="0"/>
        <v>2638.3890000000001</v>
      </c>
      <c r="G26" s="40">
        <v>0</v>
      </c>
      <c r="H26" s="40">
        <v>0</v>
      </c>
      <c r="I26" s="40">
        <v>428.90899999999999</v>
      </c>
      <c r="J26" s="40">
        <v>2209.48</v>
      </c>
      <c r="K26" s="19"/>
    </row>
    <row r="27" spans="3:11" s="17" customFormat="1" ht="22.5" x14ac:dyDescent="0.25">
      <c r="C27" s="18"/>
      <c r="D27" s="37" t="s">
        <v>32</v>
      </c>
      <c r="E27" s="38">
        <v>130</v>
      </c>
      <c r="F27" s="39">
        <f t="shared" si="0"/>
        <v>0</v>
      </c>
      <c r="G27" s="40"/>
      <c r="H27" s="40"/>
      <c r="I27" s="40"/>
      <c r="J27" s="40"/>
      <c r="K27" s="19"/>
    </row>
    <row r="28" spans="3:11" s="17" customFormat="1" ht="15" customHeight="1" x14ac:dyDescent="0.25">
      <c r="C28" s="18"/>
      <c r="D28" s="37" t="s">
        <v>33</v>
      </c>
      <c r="E28" s="38">
        <v>140</v>
      </c>
      <c r="F28" s="39">
        <f t="shared" si="0"/>
        <v>0</v>
      </c>
      <c r="G28" s="40"/>
      <c r="H28" s="40"/>
      <c r="I28" s="40"/>
      <c r="J28" s="40"/>
      <c r="K28" s="19"/>
    </row>
    <row r="29" spans="3:11" s="17" customFormat="1" ht="15" customHeight="1" x14ac:dyDescent="0.25">
      <c r="C29" s="18"/>
      <c r="D29" s="37" t="s">
        <v>34</v>
      </c>
      <c r="E29" s="38">
        <v>150</v>
      </c>
      <c r="F29" s="39">
        <f t="shared" si="0"/>
        <v>4322.6682999999994</v>
      </c>
      <c r="G29" s="40">
        <f>G18</f>
        <v>2088.402</v>
      </c>
      <c r="H29" s="40"/>
      <c r="I29" s="40">
        <f>J19</f>
        <v>2234.2662999999998</v>
      </c>
      <c r="J29" s="40"/>
      <c r="K29" s="19"/>
    </row>
    <row r="30" spans="3:11" s="17" customFormat="1" ht="15" customHeight="1" x14ac:dyDescent="0.25">
      <c r="C30" s="18"/>
      <c r="D30" s="37" t="s">
        <v>35</v>
      </c>
      <c r="E30" s="38">
        <v>160</v>
      </c>
      <c r="F30" s="39">
        <f t="shared" si="0"/>
        <v>0</v>
      </c>
      <c r="G30" s="40"/>
      <c r="H30" s="40"/>
      <c r="I30" s="40"/>
      <c r="J30" s="40"/>
      <c r="K30" s="19"/>
    </row>
    <row r="31" spans="3:11" s="17" customFormat="1" ht="22.5" x14ac:dyDescent="0.25">
      <c r="C31" s="18"/>
      <c r="D31" s="37" t="s">
        <v>36</v>
      </c>
      <c r="E31" s="38">
        <v>170</v>
      </c>
      <c r="F31" s="39">
        <f t="shared" si="0"/>
        <v>0</v>
      </c>
      <c r="G31" s="40"/>
      <c r="H31" s="40"/>
      <c r="I31" s="40"/>
      <c r="J31" s="40"/>
      <c r="K31" s="19"/>
    </row>
    <row r="32" spans="3:11" s="17" customFormat="1" ht="22.5" x14ac:dyDescent="0.25">
      <c r="C32" s="18"/>
      <c r="D32" s="37" t="s">
        <v>37</v>
      </c>
      <c r="E32" s="38">
        <v>180</v>
      </c>
      <c r="F32" s="39">
        <f t="shared" si="0"/>
        <v>0</v>
      </c>
      <c r="G32" s="40"/>
      <c r="H32" s="40"/>
      <c r="I32" s="40"/>
      <c r="J32" s="40"/>
      <c r="K32" s="19"/>
    </row>
    <row r="33" spans="3:11" s="17" customFormat="1" ht="15" customHeight="1" x14ac:dyDescent="0.25">
      <c r="C33" s="18"/>
      <c r="D33" s="37" t="s">
        <v>38</v>
      </c>
      <c r="E33" s="38">
        <v>190</v>
      </c>
      <c r="F33" s="39">
        <f t="shared" si="0"/>
        <v>35.408999999999651</v>
      </c>
      <c r="G33" s="40">
        <v>0</v>
      </c>
      <c r="H33" s="40">
        <v>0</v>
      </c>
      <c r="I33" s="40">
        <f>(F15-F24)*0.3</f>
        <v>10.622699999999895</v>
      </c>
      <c r="J33" s="40">
        <f>F15-F24-I33</f>
        <v>24.786299999999756</v>
      </c>
      <c r="K33" s="19"/>
    </row>
    <row r="34" spans="3:11" s="17" customFormat="1" ht="15" customHeight="1" x14ac:dyDescent="0.25">
      <c r="C34" s="18"/>
      <c r="D34" s="37" t="s">
        <v>39</v>
      </c>
      <c r="E34" s="38">
        <v>200</v>
      </c>
      <c r="F34" s="39">
        <f t="shared" si="0"/>
        <v>0</v>
      </c>
      <c r="G34" s="40">
        <v>0</v>
      </c>
      <c r="H34" s="40">
        <v>0</v>
      </c>
      <c r="I34" s="40">
        <v>0</v>
      </c>
      <c r="J34" s="40">
        <v>0</v>
      </c>
      <c r="K34" s="19"/>
    </row>
    <row r="35" spans="3:11" s="17" customFormat="1" ht="15" customHeight="1" x14ac:dyDescent="0.25">
      <c r="C35" s="18"/>
      <c r="D35" s="37" t="s">
        <v>40</v>
      </c>
      <c r="E35" s="38">
        <v>210</v>
      </c>
      <c r="F35" s="39">
        <f t="shared" si="0"/>
        <v>0</v>
      </c>
      <c r="G35" s="39">
        <f>(G15+G19+G31)-(G24+G29+G30+G32+G33)</f>
        <v>0</v>
      </c>
      <c r="H35" s="39">
        <f>(H15+H19+H31)-(H24+H29+H30+H32+H33)</f>
        <v>0</v>
      </c>
      <c r="I35" s="39">
        <f>(I15+I19+I31)-(I24+I29+I30+I32+I33)</f>
        <v>0</v>
      </c>
      <c r="J35" s="39">
        <f>(J15+J19+J31)-(J24+J29+J30+J32+J33)</f>
        <v>0</v>
      </c>
      <c r="K35" s="19"/>
    </row>
    <row r="36" spans="3:11" s="17" customFormat="1" ht="15" customHeight="1" x14ac:dyDescent="0.25">
      <c r="C36" s="18"/>
      <c r="D36" s="46" t="s">
        <v>41</v>
      </c>
      <c r="E36" s="46"/>
      <c r="F36" s="46"/>
      <c r="G36" s="46"/>
      <c r="H36" s="46"/>
      <c r="I36" s="46"/>
      <c r="J36" s="46"/>
      <c r="K36" s="19"/>
    </row>
    <row r="37" spans="3:11" s="17" customFormat="1" ht="22.5" x14ac:dyDescent="0.25">
      <c r="C37" s="18"/>
      <c r="D37" s="37" t="s">
        <v>23</v>
      </c>
      <c r="E37" s="38">
        <v>300</v>
      </c>
      <c r="F37" s="39">
        <f t="shared" si="0"/>
        <v>5.0819999999999999</v>
      </c>
      <c r="G37" s="40">
        <f>G40</f>
        <v>4.0096980000000002</v>
      </c>
      <c r="H37" s="40">
        <v>0</v>
      </c>
      <c r="I37" s="40">
        <f>I40</f>
        <v>1.0723019999999999</v>
      </c>
      <c r="J37" s="40">
        <v>0</v>
      </c>
      <c r="K37" s="19"/>
    </row>
    <row r="38" spans="3:11" s="17" customFormat="1" ht="15" customHeight="1" x14ac:dyDescent="0.25">
      <c r="C38" s="18"/>
      <c r="D38" s="37" t="s">
        <v>24</v>
      </c>
      <c r="E38" s="38">
        <v>310</v>
      </c>
      <c r="F38" s="39">
        <f t="shared" si="0"/>
        <v>0</v>
      </c>
      <c r="G38" s="40"/>
      <c r="H38" s="40"/>
      <c r="I38" s="40"/>
      <c r="J38" s="40"/>
      <c r="K38" s="19"/>
    </row>
    <row r="39" spans="3:11" s="17" customFormat="1" ht="15" customHeight="1" x14ac:dyDescent="0.25">
      <c r="C39" s="18"/>
      <c r="D39" s="37" t="s">
        <v>25</v>
      </c>
      <c r="E39" s="38">
        <v>320</v>
      </c>
      <c r="F39" s="39">
        <f t="shared" si="0"/>
        <v>0</v>
      </c>
      <c r="G39" s="40"/>
      <c r="H39" s="40"/>
      <c r="I39" s="40"/>
      <c r="J39" s="40"/>
      <c r="K39" s="19"/>
    </row>
    <row r="40" spans="3:11" s="17" customFormat="1" ht="15" customHeight="1" x14ac:dyDescent="0.25">
      <c r="C40" s="18"/>
      <c r="D40" s="37" t="s">
        <v>26</v>
      </c>
      <c r="E40" s="38">
        <v>330</v>
      </c>
      <c r="F40" s="39">
        <f t="shared" si="0"/>
        <v>5.0819999999999999</v>
      </c>
      <c r="G40" s="40">
        <f>5.082-I40</f>
        <v>4.0096980000000002</v>
      </c>
      <c r="H40" s="40">
        <v>0</v>
      </c>
      <c r="I40" s="40">
        <f>5.082*0.211</f>
        <v>1.0723019999999999</v>
      </c>
      <c r="J40" s="40">
        <v>0</v>
      </c>
      <c r="K40" s="19"/>
    </row>
    <row r="41" spans="3:11" s="17" customFormat="1" ht="22.5" x14ac:dyDescent="0.25">
      <c r="C41" s="18"/>
      <c r="D41" s="37" t="s">
        <v>27</v>
      </c>
      <c r="E41" s="38">
        <v>340</v>
      </c>
      <c r="F41" s="39">
        <f t="shared" si="0"/>
        <v>7.90664137</v>
      </c>
      <c r="G41" s="40"/>
      <c r="H41" s="40"/>
      <c r="I41" s="40">
        <f>I42</f>
        <v>4.0096980000000002</v>
      </c>
      <c r="J41" s="40">
        <f>J44</f>
        <v>3.8969433699999998</v>
      </c>
      <c r="K41" s="19"/>
    </row>
    <row r="42" spans="3:11" s="17" customFormat="1" ht="15" customHeight="1" x14ac:dyDescent="0.25">
      <c r="C42" s="18"/>
      <c r="D42" s="37" t="s">
        <v>18</v>
      </c>
      <c r="E42" s="38">
        <v>350</v>
      </c>
      <c r="F42" s="39">
        <f t="shared" si="0"/>
        <v>4.0096980000000002</v>
      </c>
      <c r="G42" s="40"/>
      <c r="H42" s="40"/>
      <c r="I42" s="40">
        <f>G40</f>
        <v>4.0096980000000002</v>
      </c>
      <c r="J42" s="40"/>
      <c r="K42" s="19"/>
    </row>
    <row r="43" spans="3:11" s="17" customFormat="1" ht="15" customHeight="1" x14ac:dyDescent="0.25">
      <c r="C43" s="18"/>
      <c r="D43" s="37" t="s">
        <v>19</v>
      </c>
      <c r="E43" s="38">
        <v>360</v>
      </c>
      <c r="F43" s="39">
        <f t="shared" si="0"/>
        <v>0</v>
      </c>
      <c r="G43" s="40"/>
      <c r="H43" s="40"/>
      <c r="I43" s="40"/>
      <c r="J43" s="40"/>
      <c r="K43" s="19"/>
    </row>
    <row r="44" spans="3:11" s="17" customFormat="1" ht="15" customHeight="1" x14ac:dyDescent="0.25">
      <c r="C44" s="18"/>
      <c r="D44" s="37" t="s">
        <v>20</v>
      </c>
      <c r="E44" s="38">
        <v>370</v>
      </c>
      <c r="F44" s="39">
        <f t="shared" si="0"/>
        <v>3.8969433699999998</v>
      </c>
      <c r="G44" s="40"/>
      <c r="H44" s="40"/>
      <c r="I44" s="40"/>
      <c r="J44" s="40">
        <f>J48+J55</f>
        <v>3.8969433699999998</v>
      </c>
      <c r="K44" s="19"/>
    </row>
    <row r="45" spans="3:11" s="17" customFormat="1" ht="15" customHeight="1" x14ac:dyDescent="0.25">
      <c r="C45" s="18"/>
      <c r="D45" s="37" t="s">
        <v>28</v>
      </c>
      <c r="E45" s="38">
        <v>380</v>
      </c>
      <c r="F45" s="39">
        <f t="shared" si="0"/>
        <v>0</v>
      </c>
      <c r="G45" s="40"/>
      <c r="H45" s="40"/>
      <c r="I45" s="40"/>
      <c r="J45" s="40"/>
      <c r="K45" s="19"/>
    </row>
    <row r="46" spans="3:11" s="17" customFormat="1" ht="15" customHeight="1" x14ac:dyDescent="0.25">
      <c r="C46" s="18"/>
      <c r="D46" s="37" t="s">
        <v>29</v>
      </c>
      <c r="E46" s="38">
        <v>390</v>
      </c>
      <c r="F46" s="39">
        <f t="shared" si="0"/>
        <v>4.8437000000000001</v>
      </c>
      <c r="G46" s="40">
        <v>0</v>
      </c>
      <c r="H46" s="40">
        <v>0</v>
      </c>
      <c r="I46" s="40">
        <f>I48</f>
        <v>1.11356663</v>
      </c>
      <c r="J46" s="40">
        <f>J48</f>
        <v>3.7301333699999999</v>
      </c>
      <c r="K46" s="19"/>
    </row>
    <row r="47" spans="3:11" s="17" customFormat="1" ht="22.5" x14ac:dyDescent="0.25">
      <c r="C47" s="18"/>
      <c r="D47" s="37" t="s">
        <v>30</v>
      </c>
      <c r="E47" s="38">
        <v>400</v>
      </c>
      <c r="F47" s="39">
        <f t="shared" si="0"/>
        <v>0</v>
      </c>
      <c r="G47" s="40"/>
      <c r="H47" s="40"/>
      <c r="I47" s="40"/>
      <c r="J47" s="40"/>
      <c r="K47" s="19"/>
    </row>
    <row r="48" spans="3:11" s="17" customFormat="1" ht="15" customHeight="1" x14ac:dyDescent="0.25">
      <c r="C48" s="18"/>
      <c r="D48" s="37" t="s">
        <v>31</v>
      </c>
      <c r="E48" s="38">
        <v>410</v>
      </c>
      <c r="F48" s="39">
        <f t="shared" si="0"/>
        <v>4.8437000000000001</v>
      </c>
      <c r="G48" s="40">
        <v>0</v>
      </c>
      <c r="H48" s="40">
        <v>0</v>
      </c>
      <c r="I48" s="40">
        <f>4.8437*0.2299</f>
        <v>1.11356663</v>
      </c>
      <c r="J48" s="40">
        <f>4.8437-I48</f>
        <v>3.7301333699999999</v>
      </c>
      <c r="K48" s="19"/>
    </row>
    <row r="49" spans="3:11" s="17" customFormat="1" ht="15" customHeight="1" x14ac:dyDescent="0.25">
      <c r="C49" s="18"/>
      <c r="D49" s="37" t="s">
        <v>42</v>
      </c>
      <c r="E49" s="38">
        <v>420</v>
      </c>
      <c r="F49" s="39">
        <f t="shared" si="0"/>
        <v>0</v>
      </c>
      <c r="G49" s="40"/>
      <c r="H49" s="40"/>
      <c r="I49" s="40"/>
      <c r="J49" s="40"/>
      <c r="K49" s="19"/>
    </row>
    <row r="50" spans="3:11" s="17" customFormat="1" ht="15" customHeight="1" x14ac:dyDescent="0.25">
      <c r="C50" s="18"/>
      <c r="D50" s="37" t="s">
        <v>33</v>
      </c>
      <c r="E50" s="38">
        <v>430</v>
      </c>
      <c r="F50" s="39">
        <f t="shared" si="0"/>
        <v>0</v>
      </c>
      <c r="G50" s="40"/>
      <c r="H50" s="40"/>
      <c r="I50" s="40"/>
      <c r="J50" s="40"/>
      <c r="K50" s="19"/>
    </row>
    <row r="51" spans="3:11" s="17" customFormat="1" ht="15" customHeight="1" x14ac:dyDescent="0.25">
      <c r="C51" s="18"/>
      <c r="D51" s="37" t="s">
        <v>34</v>
      </c>
      <c r="E51" s="38">
        <v>440</v>
      </c>
      <c r="F51" s="39">
        <f t="shared" si="0"/>
        <v>7.90664137</v>
      </c>
      <c r="G51" s="40">
        <f>I42</f>
        <v>4.0096980000000002</v>
      </c>
      <c r="H51" s="40"/>
      <c r="I51" s="40">
        <f>J44</f>
        <v>3.8969433699999998</v>
      </c>
      <c r="J51" s="40"/>
      <c r="K51" s="19"/>
    </row>
    <row r="52" spans="3:11" s="17" customFormat="1" ht="15" customHeight="1" x14ac:dyDescent="0.25">
      <c r="C52" s="18"/>
      <c r="D52" s="37" t="s">
        <v>35</v>
      </c>
      <c r="E52" s="38">
        <v>450</v>
      </c>
      <c r="F52" s="39">
        <f t="shared" si="0"/>
        <v>0</v>
      </c>
      <c r="G52" s="40"/>
      <c r="H52" s="40"/>
      <c r="I52" s="40"/>
      <c r="J52" s="40"/>
      <c r="K52" s="19"/>
    </row>
    <row r="53" spans="3:11" s="17" customFormat="1" ht="22.5" x14ac:dyDescent="0.25">
      <c r="C53" s="18"/>
      <c r="D53" s="37" t="s">
        <v>36</v>
      </c>
      <c r="E53" s="38">
        <v>460</v>
      </c>
      <c r="F53" s="39">
        <f t="shared" si="0"/>
        <v>0</v>
      </c>
      <c r="G53" s="40"/>
      <c r="H53" s="40"/>
      <c r="I53" s="40"/>
      <c r="J53" s="40"/>
      <c r="K53" s="19"/>
    </row>
    <row r="54" spans="3:11" s="17" customFormat="1" ht="22.5" x14ac:dyDescent="0.25">
      <c r="C54" s="18"/>
      <c r="D54" s="37" t="s">
        <v>37</v>
      </c>
      <c r="E54" s="38">
        <v>470</v>
      </c>
      <c r="F54" s="39">
        <f t="shared" si="0"/>
        <v>0</v>
      </c>
      <c r="G54" s="40"/>
      <c r="H54" s="40"/>
      <c r="I54" s="40"/>
      <c r="J54" s="40"/>
      <c r="K54" s="19"/>
    </row>
    <row r="55" spans="3:11" s="17" customFormat="1" ht="15" customHeight="1" x14ac:dyDescent="0.25">
      <c r="C55" s="18"/>
      <c r="D55" s="37" t="s">
        <v>38</v>
      </c>
      <c r="E55" s="38">
        <v>480</v>
      </c>
      <c r="F55" s="39">
        <f t="shared" si="0"/>
        <v>0.23829999999999973</v>
      </c>
      <c r="G55" s="40">
        <v>0</v>
      </c>
      <c r="H55" s="40">
        <v>0</v>
      </c>
      <c r="I55" s="40">
        <f>(F37-F46)*0.3</f>
        <v>7.1489999999999915E-2</v>
      </c>
      <c r="J55" s="40">
        <f>F37-F46-I55</f>
        <v>0.16680999999999982</v>
      </c>
      <c r="K55" s="19"/>
    </row>
    <row r="56" spans="3:11" s="17" customFormat="1" ht="15" customHeight="1" x14ac:dyDescent="0.25">
      <c r="C56" s="18"/>
      <c r="D56" s="37" t="s">
        <v>39</v>
      </c>
      <c r="E56" s="38">
        <v>490</v>
      </c>
      <c r="F56" s="39">
        <f t="shared" si="0"/>
        <v>0</v>
      </c>
      <c r="G56" s="40">
        <v>0</v>
      </c>
      <c r="H56" s="40">
        <v>0</v>
      </c>
      <c r="I56" s="40">
        <v>0</v>
      </c>
      <c r="J56" s="40">
        <v>0</v>
      </c>
      <c r="K56" s="19"/>
    </row>
    <row r="57" spans="3:11" s="17" customFormat="1" ht="15" customHeight="1" x14ac:dyDescent="0.25">
      <c r="C57" s="18"/>
      <c r="D57" s="37" t="s">
        <v>40</v>
      </c>
      <c r="E57" s="38">
        <v>500</v>
      </c>
      <c r="F57" s="39">
        <f t="shared" si="0"/>
        <v>0</v>
      </c>
      <c r="G57" s="39">
        <f>(G37+G41+G53)-(G46+G51+G52+G54+G55)</f>
        <v>0</v>
      </c>
      <c r="H57" s="39">
        <f>(H37+H41+H53)-(H46+H51+H52+H54+H55)</f>
        <v>0</v>
      </c>
      <c r="I57" s="39">
        <f>(I37+I41+I53)-(I46+I51+I52+I54+I55)</f>
        <v>0</v>
      </c>
      <c r="J57" s="39">
        <f>(J37+J41+J53)-(J46+J51+J52+J54+J55)</f>
        <v>0</v>
      </c>
      <c r="K57" s="19"/>
    </row>
    <row r="58" spans="3:11" s="17" customFormat="1" ht="15" customHeight="1" x14ac:dyDescent="0.25">
      <c r="C58" s="18"/>
      <c r="D58" s="46" t="s">
        <v>41</v>
      </c>
      <c r="E58" s="46"/>
      <c r="F58" s="46"/>
      <c r="G58" s="46"/>
      <c r="H58" s="46"/>
      <c r="I58" s="46"/>
      <c r="J58" s="46"/>
      <c r="K58" s="19"/>
    </row>
    <row r="59" spans="3:11" s="17" customFormat="1" ht="15" customHeight="1" x14ac:dyDescent="0.25">
      <c r="C59" s="18"/>
      <c r="D59" s="37" t="s">
        <v>43</v>
      </c>
      <c r="E59" s="38">
        <v>600</v>
      </c>
      <c r="F59" s="39">
        <f t="shared" si="0"/>
        <v>4.8437000000000001</v>
      </c>
      <c r="G59" s="40"/>
      <c r="H59" s="40"/>
      <c r="I59" s="40">
        <f>I48</f>
        <v>1.11356663</v>
      </c>
      <c r="J59" s="40">
        <f>J48</f>
        <v>3.7301333699999999</v>
      </c>
      <c r="K59" s="19"/>
    </row>
    <row r="60" spans="3:11" s="17" customFormat="1" ht="15" customHeight="1" x14ac:dyDescent="0.25">
      <c r="C60" s="18"/>
      <c r="D60" s="37" t="s">
        <v>44</v>
      </c>
      <c r="E60" s="38">
        <v>610</v>
      </c>
      <c r="F60" s="39">
        <f t="shared" si="0"/>
        <v>0</v>
      </c>
      <c r="G60" s="40"/>
      <c r="H60" s="40"/>
      <c r="I60" s="40"/>
      <c r="J60" s="40"/>
      <c r="K60" s="19"/>
    </row>
    <row r="61" spans="3:11" s="17" customFormat="1" ht="15" customHeight="1" x14ac:dyDescent="0.25">
      <c r="C61" s="18"/>
      <c r="D61" s="37" t="s">
        <v>45</v>
      </c>
      <c r="E61" s="38">
        <v>620</v>
      </c>
      <c r="F61" s="39">
        <f t="shared" si="0"/>
        <v>0</v>
      </c>
      <c r="G61" s="40"/>
      <c r="H61" s="40"/>
      <c r="I61" s="40"/>
      <c r="J61" s="40"/>
      <c r="K61" s="19"/>
    </row>
    <row r="62" spans="3:11" s="17" customFormat="1" ht="15" customHeight="1" x14ac:dyDescent="0.25">
      <c r="C62" s="18"/>
      <c r="D62" s="46" t="s">
        <v>46</v>
      </c>
      <c r="E62" s="46"/>
      <c r="F62" s="46"/>
      <c r="G62" s="46"/>
      <c r="H62" s="46"/>
      <c r="I62" s="46"/>
      <c r="J62" s="46"/>
      <c r="K62" s="19"/>
    </row>
    <row r="63" spans="3:11" s="17" customFormat="1" ht="22.5" x14ac:dyDescent="0.25">
      <c r="C63" s="18"/>
      <c r="D63" s="37" t="s">
        <v>47</v>
      </c>
      <c r="E63" s="38">
        <v>700</v>
      </c>
      <c r="F63" s="39">
        <f t="shared" si="0"/>
        <v>0</v>
      </c>
      <c r="G63" s="40"/>
      <c r="H63" s="40"/>
      <c r="I63" s="40"/>
      <c r="J63" s="40"/>
      <c r="K63" s="19"/>
    </row>
    <row r="64" spans="3:11" ht="15" customHeight="1" x14ac:dyDescent="0.25">
      <c r="C64" s="5"/>
      <c r="D64" s="37" t="s">
        <v>48</v>
      </c>
      <c r="E64" s="38">
        <v>710</v>
      </c>
      <c r="F64" s="39">
        <f t="shared" si="0"/>
        <v>0</v>
      </c>
      <c r="G64" s="41"/>
      <c r="H64" s="41"/>
      <c r="I64" s="41"/>
      <c r="J64" s="41"/>
      <c r="K64" s="14"/>
    </row>
    <row r="65" spans="3:12" ht="15" customHeight="1" x14ac:dyDescent="0.25">
      <c r="C65" s="5"/>
      <c r="D65" s="37" t="s">
        <v>49</v>
      </c>
      <c r="E65" s="38">
        <v>720</v>
      </c>
      <c r="F65" s="39">
        <f t="shared" si="0"/>
        <v>0</v>
      </c>
      <c r="G65" s="41"/>
      <c r="H65" s="41"/>
      <c r="I65" s="41"/>
      <c r="J65" s="41"/>
      <c r="K65" s="14"/>
    </row>
    <row r="66" spans="3:12" ht="15" customHeight="1" x14ac:dyDescent="0.25">
      <c r="C66" s="5"/>
      <c r="D66" s="37" t="s">
        <v>50</v>
      </c>
      <c r="E66" s="38">
        <v>730</v>
      </c>
      <c r="F66" s="39">
        <f t="shared" si="0"/>
        <v>0</v>
      </c>
      <c r="G66" s="41"/>
      <c r="H66" s="41"/>
      <c r="I66" s="41"/>
      <c r="J66" s="41"/>
      <c r="K66" s="14"/>
    </row>
    <row r="67" spans="3:12" ht="15" customHeight="1" x14ac:dyDescent="0.25">
      <c r="C67" s="5"/>
      <c r="D67" s="37" t="s">
        <v>51</v>
      </c>
      <c r="E67" s="38">
        <v>740</v>
      </c>
      <c r="F67" s="39">
        <f t="shared" si="0"/>
        <v>0</v>
      </c>
      <c r="G67" s="41"/>
      <c r="H67" s="41"/>
      <c r="I67" s="41"/>
      <c r="J67" s="41"/>
      <c r="K67" s="14"/>
    </row>
    <row r="68" spans="3:12" ht="22.5" x14ac:dyDescent="0.25">
      <c r="C68" s="5"/>
      <c r="D68" s="37" t="s">
        <v>52</v>
      </c>
      <c r="E68" s="38">
        <v>750</v>
      </c>
      <c r="F68" s="39">
        <f t="shared" si="0"/>
        <v>2638.3890000000001</v>
      </c>
      <c r="G68" s="41">
        <f>G69</f>
        <v>0</v>
      </c>
      <c r="H68" s="41">
        <f>H69</f>
        <v>0</v>
      </c>
      <c r="I68" s="41">
        <f>I69</f>
        <v>428.90899999999999</v>
      </c>
      <c r="J68" s="41">
        <f>J69</f>
        <v>2209.48</v>
      </c>
      <c r="K68" s="14"/>
    </row>
    <row r="69" spans="3:12" ht="15" customHeight="1" x14ac:dyDescent="0.25">
      <c r="C69" s="5"/>
      <c r="D69" s="37" t="s">
        <v>48</v>
      </c>
      <c r="E69" s="38">
        <v>760</v>
      </c>
      <c r="F69" s="39">
        <f t="shared" si="0"/>
        <v>2638.3890000000001</v>
      </c>
      <c r="G69" s="41">
        <f>G26</f>
        <v>0</v>
      </c>
      <c r="H69" s="41">
        <f>H26</f>
        <v>0</v>
      </c>
      <c r="I69" s="41">
        <f>I26</f>
        <v>428.90899999999999</v>
      </c>
      <c r="J69" s="41">
        <f>J26</f>
        <v>2209.48</v>
      </c>
      <c r="K69" s="14"/>
    </row>
    <row r="70" spans="3:12" ht="15" customHeight="1" x14ac:dyDescent="0.25">
      <c r="C70" s="5"/>
      <c r="D70" s="37" t="s">
        <v>49</v>
      </c>
      <c r="E70" s="38">
        <v>770</v>
      </c>
      <c r="F70" s="39">
        <f t="shared" si="0"/>
        <v>0</v>
      </c>
      <c r="G70" s="41"/>
      <c r="H70" s="41"/>
      <c r="I70" s="41"/>
      <c r="J70" s="41"/>
      <c r="K70" s="14"/>
    </row>
    <row r="71" spans="3:12" ht="15" customHeight="1" x14ac:dyDescent="0.25">
      <c r="C71" s="5"/>
      <c r="D71" s="37" t="s">
        <v>50</v>
      </c>
      <c r="E71" s="38">
        <v>780</v>
      </c>
      <c r="F71" s="39">
        <f t="shared" si="0"/>
        <v>0</v>
      </c>
      <c r="G71" s="41"/>
      <c r="H71" s="41"/>
      <c r="I71" s="41"/>
      <c r="J71" s="41"/>
      <c r="K71" s="14"/>
    </row>
    <row r="72" spans="3:12" ht="15" customHeight="1" x14ac:dyDescent="0.25">
      <c r="C72" s="5"/>
      <c r="D72" s="37" t="s">
        <v>51</v>
      </c>
      <c r="E72" s="38">
        <v>790</v>
      </c>
      <c r="F72" s="39">
        <f t="shared" si="0"/>
        <v>0</v>
      </c>
      <c r="G72" s="41"/>
      <c r="H72" s="41"/>
      <c r="I72" s="41"/>
      <c r="J72" s="41"/>
      <c r="K72" s="14"/>
    </row>
    <row r="73" spans="3:12" ht="15" customHeight="1" x14ac:dyDescent="0.25">
      <c r="C73" s="5"/>
      <c r="D73" s="46" t="s">
        <v>53</v>
      </c>
      <c r="E73" s="46"/>
      <c r="F73" s="46"/>
      <c r="G73" s="46"/>
      <c r="H73" s="46"/>
      <c r="I73" s="46"/>
      <c r="J73" s="46"/>
      <c r="K73" s="14"/>
    </row>
    <row r="74" spans="3:12" ht="22.5" x14ac:dyDescent="0.25">
      <c r="C74" s="5"/>
      <c r="D74" s="37" t="s">
        <v>47</v>
      </c>
      <c r="E74" s="38">
        <v>800</v>
      </c>
      <c r="F74" s="39">
        <f t="shared" si="0"/>
        <v>0</v>
      </c>
      <c r="G74" s="41"/>
      <c r="H74" s="41"/>
      <c r="I74" s="41"/>
      <c r="J74" s="41"/>
      <c r="K74" s="14"/>
    </row>
    <row r="75" spans="3:12" ht="15" customHeight="1" x14ac:dyDescent="0.25">
      <c r="C75" s="5"/>
      <c r="D75" s="37" t="s">
        <v>48</v>
      </c>
      <c r="E75" s="38">
        <v>810</v>
      </c>
      <c r="F75" s="39">
        <f t="shared" si="0"/>
        <v>0</v>
      </c>
      <c r="G75" s="41"/>
      <c r="H75" s="41"/>
      <c r="I75" s="41"/>
      <c r="J75" s="41"/>
      <c r="K75" s="14"/>
    </row>
    <row r="76" spans="3:12" ht="15" customHeight="1" x14ac:dyDescent="0.25">
      <c r="C76" s="5"/>
      <c r="D76" s="37" t="s">
        <v>49</v>
      </c>
      <c r="E76" s="38">
        <v>820</v>
      </c>
      <c r="F76" s="39">
        <f t="shared" si="0"/>
        <v>0</v>
      </c>
      <c r="G76" s="41"/>
      <c r="H76" s="41"/>
      <c r="I76" s="41"/>
      <c r="J76" s="41"/>
      <c r="K76" s="14"/>
    </row>
    <row r="77" spans="3:12" ht="15" customHeight="1" x14ac:dyDescent="0.25">
      <c r="C77" s="5"/>
      <c r="D77" s="37" t="s">
        <v>50</v>
      </c>
      <c r="E77" s="38">
        <v>830</v>
      </c>
      <c r="F77" s="39">
        <f t="shared" si="0"/>
        <v>0</v>
      </c>
      <c r="G77" s="41"/>
      <c r="H77" s="41"/>
      <c r="I77" s="41"/>
      <c r="J77" s="41"/>
      <c r="K77" s="14"/>
    </row>
    <row r="78" spans="3:12" ht="15" customHeight="1" x14ac:dyDescent="0.25">
      <c r="C78" s="5"/>
      <c r="D78" s="37" t="s">
        <v>51</v>
      </c>
      <c r="E78" s="38">
        <v>840</v>
      </c>
      <c r="F78" s="39">
        <f t="shared" si="0"/>
        <v>0</v>
      </c>
      <c r="G78" s="41"/>
      <c r="H78" s="41"/>
      <c r="I78" s="41"/>
      <c r="J78" s="41"/>
      <c r="K78" s="14"/>
    </row>
    <row r="79" spans="3:12" ht="22.5" x14ac:dyDescent="0.25">
      <c r="C79" s="5"/>
      <c r="D79" s="37" t="s">
        <v>52</v>
      </c>
      <c r="E79" s="38">
        <v>850</v>
      </c>
      <c r="F79" s="39">
        <f t="shared" si="0"/>
        <v>3635.7000419999995</v>
      </c>
      <c r="G79" s="42">
        <f>G80</f>
        <v>0</v>
      </c>
      <c r="H79" s="42">
        <f>H80</f>
        <v>0</v>
      </c>
      <c r="I79" s="42">
        <f>I80</f>
        <v>591.0366019999999</v>
      </c>
      <c r="J79" s="42">
        <f>J80</f>
        <v>3044.6634399999998</v>
      </c>
      <c r="K79" s="26"/>
      <c r="L79" s="27"/>
    </row>
    <row r="80" spans="3:12" ht="15" customHeight="1" x14ac:dyDescent="0.25">
      <c r="C80" s="5"/>
      <c r="D80" s="37" t="s">
        <v>48</v>
      </c>
      <c r="E80" s="38">
        <v>860</v>
      </c>
      <c r="F80" s="39">
        <f t="shared" ref="F80:F86" si="1">SUM(G80:J80)</f>
        <v>3635.7000419999995</v>
      </c>
      <c r="G80" s="42">
        <v>0</v>
      </c>
      <c r="H80" s="42">
        <v>0</v>
      </c>
      <c r="I80" s="41">
        <f>I69*1.378</f>
        <v>591.0366019999999</v>
      </c>
      <c r="J80" s="41">
        <f>J69*1.378</f>
        <v>3044.6634399999998</v>
      </c>
      <c r="K80" s="26"/>
      <c r="L80" s="27"/>
    </row>
    <row r="81" spans="3:19" ht="15" customHeight="1" x14ac:dyDescent="0.25">
      <c r="C81" s="5"/>
      <c r="D81" s="37" t="s">
        <v>49</v>
      </c>
      <c r="E81" s="38">
        <v>870</v>
      </c>
      <c r="F81" s="39">
        <f t="shared" si="1"/>
        <v>0</v>
      </c>
      <c r="G81" s="42"/>
      <c r="H81" s="42"/>
      <c r="I81" s="42"/>
      <c r="J81" s="42"/>
      <c r="K81" s="26"/>
      <c r="L81" s="27"/>
    </row>
    <row r="82" spans="3:19" ht="15" customHeight="1" x14ac:dyDescent="0.25">
      <c r="C82" s="5"/>
      <c r="D82" s="37" t="s">
        <v>50</v>
      </c>
      <c r="E82" s="38">
        <v>880</v>
      </c>
      <c r="F82" s="39">
        <f t="shared" si="1"/>
        <v>0</v>
      </c>
      <c r="G82" s="41"/>
      <c r="H82" s="41"/>
      <c r="I82" s="41"/>
      <c r="J82" s="41"/>
      <c r="K82" s="26"/>
      <c r="L82" s="27"/>
    </row>
    <row r="83" spans="3:19" ht="15" customHeight="1" x14ac:dyDescent="0.25">
      <c r="C83" s="5"/>
      <c r="D83" s="37" t="s">
        <v>51</v>
      </c>
      <c r="E83" s="38">
        <v>890</v>
      </c>
      <c r="F83" s="39">
        <f t="shared" si="1"/>
        <v>0</v>
      </c>
      <c r="G83" s="43"/>
      <c r="H83" s="43"/>
      <c r="I83" s="43"/>
      <c r="J83" s="43"/>
      <c r="K83" s="26"/>
      <c r="L83" s="27"/>
    </row>
    <row r="84" spans="3:19" ht="15" customHeight="1" x14ac:dyDescent="0.25">
      <c r="C84" s="5"/>
      <c r="D84" s="37" t="s">
        <v>54</v>
      </c>
      <c r="E84" s="38">
        <v>900</v>
      </c>
      <c r="F84" s="39">
        <f t="shared" si="1"/>
        <v>0</v>
      </c>
      <c r="G84" s="43"/>
      <c r="H84" s="43"/>
      <c r="I84" s="43"/>
      <c r="J84" s="43"/>
      <c r="K84" s="26"/>
      <c r="L84" s="27"/>
    </row>
    <row r="85" spans="3:19" ht="15" customHeight="1" x14ac:dyDescent="0.25">
      <c r="C85" s="5"/>
      <c r="D85" s="37" t="s">
        <v>51</v>
      </c>
      <c r="E85" s="38">
        <v>910</v>
      </c>
      <c r="F85" s="39">
        <f t="shared" si="1"/>
        <v>0</v>
      </c>
      <c r="G85" s="43"/>
      <c r="H85" s="43"/>
      <c r="I85" s="43"/>
      <c r="J85" s="43"/>
      <c r="K85" s="26"/>
      <c r="L85" s="27"/>
    </row>
    <row r="86" spans="3:19" ht="15" customHeight="1" x14ac:dyDescent="0.25">
      <c r="C86" s="5"/>
      <c r="D86" s="37" t="s">
        <v>50</v>
      </c>
      <c r="E86" s="38">
        <v>920</v>
      </c>
      <c r="F86" s="39">
        <f t="shared" si="1"/>
        <v>0</v>
      </c>
      <c r="G86" s="43"/>
      <c r="H86" s="43"/>
      <c r="I86" s="43"/>
      <c r="J86" s="43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VID983055:VIH983075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VRZ983055:VSD983075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WBV983055:WBZ983075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WVN983055:WVR983075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LR983055:WLV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F15:J35 F63:J72 F59:J61 F37:J57 F74:J8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view="pageBreakPreview" topLeftCell="C7" zoomScaleNormal="100" zoomScaleSheetLayoutView="100" workbookViewId="0">
      <selection activeCell="G79" sqref="G79:J80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32" t="s">
        <v>68</v>
      </c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47" t="s">
        <v>14</v>
      </c>
      <c r="E11" s="47" t="s">
        <v>15</v>
      </c>
      <c r="F11" s="47" t="s">
        <v>16</v>
      </c>
      <c r="G11" s="47" t="s">
        <v>17</v>
      </c>
      <c r="H11" s="47"/>
      <c r="I11" s="47"/>
      <c r="J11" s="47"/>
      <c r="K11" s="14"/>
    </row>
    <row r="12" spans="1:17" ht="15" customHeight="1" x14ac:dyDescent="0.25">
      <c r="C12" s="5"/>
      <c r="D12" s="47"/>
      <c r="E12" s="47"/>
      <c r="F12" s="47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ht="12" customHeight="1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25">
      <c r="C14" s="18"/>
      <c r="D14" s="46" t="s">
        <v>22</v>
      </c>
      <c r="E14" s="46"/>
      <c r="F14" s="46"/>
      <c r="G14" s="46"/>
      <c r="H14" s="46"/>
      <c r="I14" s="46"/>
      <c r="J14" s="46"/>
      <c r="K14" s="19"/>
    </row>
    <row r="15" spans="1:17" s="17" customFormat="1" ht="22.5" x14ac:dyDescent="0.25">
      <c r="C15" s="18"/>
      <c r="D15" s="37" t="s">
        <v>23</v>
      </c>
      <c r="E15" s="38">
        <v>10</v>
      </c>
      <c r="F15" s="39">
        <f>SUM(G15:J15)</f>
        <v>1632.193</v>
      </c>
      <c r="G15" s="40">
        <f>G18</f>
        <v>1261.6769999999999</v>
      </c>
      <c r="H15" s="40">
        <f>H18</f>
        <v>0</v>
      </c>
      <c r="I15" s="40">
        <f>I18</f>
        <v>370.51600000000002</v>
      </c>
      <c r="J15" s="40">
        <f>J18</f>
        <v>0</v>
      </c>
      <c r="K15" s="19"/>
    </row>
    <row r="16" spans="1:17" s="17" customFormat="1" ht="15" customHeight="1" x14ac:dyDescent="0.25">
      <c r="C16" s="18"/>
      <c r="D16" s="37" t="s">
        <v>24</v>
      </c>
      <c r="E16" s="38">
        <v>20</v>
      </c>
      <c r="F16" s="39">
        <f t="shared" ref="F16:F79" si="0">SUM(G16:J16)</f>
        <v>0</v>
      </c>
      <c r="G16" s="40"/>
      <c r="H16" s="40"/>
      <c r="I16" s="40"/>
      <c r="J16" s="40"/>
      <c r="K16" s="19"/>
    </row>
    <row r="17" spans="3:11" s="17" customFormat="1" ht="15" customHeight="1" x14ac:dyDescent="0.25">
      <c r="C17" s="18"/>
      <c r="D17" s="37" t="s">
        <v>25</v>
      </c>
      <c r="E17" s="38">
        <v>30</v>
      </c>
      <c r="F17" s="39">
        <f t="shared" si="0"/>
        <v>0</v>
      </c>
      <c r="G17" s="40"/>
      <c r="H17" s="40"/>
      <c r="I17" s="40"/>
      <c r="J17" s="40"/>
      <c r="K17" s="19"/>
    </row>
    <row r="18" spans="3:11" s="17" customFormat="1" ht="15" customHeight="1" x14ac:dyDescent="0.25">
      <c r="C18" s="18"/>
      <c r="D18" s="37" t="s">
        <v>26</v>
      </c>
      <c r="E18" s="38">
        <v>40</v>
      </c>
      <c r="F18" s="39">
        <f t="shared" si="0"/>
        <v>1632.193</v>
      </c>
      <c r="G18" s="40">
        <v>1261.6769999999999</v>
      </c>
      <c r="H18" s="40">
        <v>0</v>
      </c>
      <c r="I18" s="40">
        <v>370.51600000000002</v>
      </c>
      <c r="J18" s="40">
        <v>0</v>
      </c>
      <c r="K18" s="19"/>
    </row>
    <row r="19" spans="3:11" s="17" customFormat="1" ht="22.5" x14ac:dyDescent="0.25">
      <c r="C19" s="18"/>
      <c r="D19" s="37" t="s">
        <v>27</v>
      </c>
      <c r="E19" s="38">
        <v>50</v>
      </c>
      <c r="F19" s="39">
        <f t="shared" si="0"/>
        <v>2323.6619999999998</v>
      </c>
      <c r="G19" s="40"/>
      <c r="H19" s="40"/>
      <c r="I19" s="40">
        <f>I20</f>
        <v>1261.6769999999999</v>
      </c>
      <c r="J19" s="40">
        <f>J22</f>
        <v>1061.9849999999999</v>
      </c>
      <c r="K19" s="19"/>
    </row>
    <row r="20" spans="3:11" s="17" customFormat="1" ht="15" customHeight="1" x14ac:dyDescent="0.25">
      <c r="C20" s="18"/>
      <c r="D20" s="37" t="s">
        <v>18</v>
      </c>
      <c r="E20" s="38">
        <v>60</v>
      </c>
      <c r="F20" s="39">
        <f t="shared" si="0"/>
        <v>1261.6769999999999</v>
      </c>
      <c r="G20" s="40"/>
      <c r="H20" s="40"/>
      <c r="I20" s="40">
        <f>G18</f>
        <v>1261.6769999999999</v>
      </c>
      <c r="J20" s="40"/>
      <c r="K20" s="19"/>
    </row>
    <row r="21" spans="3:11" s="17" customFormat="1" ht="15" customHeight="1" x14ac:dyDescent="0.25">
      <c r="C21" s="18"/>
      <c r="D21" s="37" t="s">
        <v>19</v>
      </c>
      <c r="E21" s="38">
        <v>70</v>
      </c>
      <c r="F21" s="39">
        <f t="shared" si="0"/>
        <v>0</v>
      </c>
      <c r="G21" s="40"/>
      <c r="H21" s="40"/>
      <c r="I21" s="40"/>
      <c r="J21" s="40"/>
      <c r="K21" s="19"/>
    </row>
    <row r="22" spans="3:11" s="17" customFormat="1" ht="15" customHeight="1" x14ac:dyDescent="0.25">
      <c r="C22" s="18"/>
      <c r="D22" s="37" t="s">
        <v>20</v>
      </c>
      <c r="E22" s="38">
        <v>80</v>
      </c>
      <c r="F22" s="39">
        <f t="shared" si="0"/>
        <v>1061.9849999999999</v>
      </c>
      <c r="G22" s="40"/>
      <c r="H22" s="40"/>
      <c r="I22" s="40"/>
      <c r="J22" s="40">
        <f>J26+J33</f>
        <v>1061.9849999999999</v>
      </c>
      <c r="K22" s="19"/>
    </row>
    <row r="23" spans="3:11" s="17" customFormat="1" ht="15" customHeight="1" x14ac:dyDescent="0.25">
      <c r="C23" s="18"/>
      <c r="D23" s="37" t="s">
        <v>28</v>
      </c>
      <c r="E23" s="38">
        <v>90</v>
      </c>
      <c r="F23" s="39">
        <f t="shared" si="0"/>
        <v>0</v>
      </c>
      <c r="G23" s="40"/>
      <c r="H23" s="40"/>
      <c r="I23" s="40"/>
      <c r="J23" s="40"/>
      <c r="K23" s="19"/>
    </row>
    <row r="24" spans="3:11" s="17" customFormat="1" ht="15" customHeight="1" x14ac:dyDescent="0.25">
      <c r="C24" s="18"/>
      <c r="D24" s="37" t="s">
        <v>29</v>
      </c>
      <c r="E24" s="38">
        <v>100</v>
      </c>
      <c r="F24" s="39">
        <f t="shared" si="0"/>
        <v>1568.5030000000002</v>
      </c>
      <c r="G24" s="40">
        <v>0</v>
      </c>
      <c r="H24" s="40">
        <v>0</v>
      </c>
      <c r="I24" s="40">
        <f>I26</f>
        <v>551.101</v>
      </c>
      <c r="J24" s="40">
        <f>J26</f>
        <v>1017.402</v>
      </c>
      <c r="K24" s="19"/>
    </row>
    <row r="25" spans="3:11" s="17" customFormat="1" ht="22.5" x14ac:dyDescent="0.25">
      <c r="C25" s="18"/>
      <c r="D25" s="37" t="s">
        <v>30</v>
      </c>
      <c r="E25" s="38">
        <v>110</v>
      </c>
      <c r="F25" s="39">
        <f t="shared" si="0"/>
        <v>0</v>
      </c>
      <c r="G25" s="40"/>
      <c r="H25" s="40"/>
      <c r="I25" s="40"/>
      <c r="J25" s="40"/>
      <c r="K25" s="19"/>
    </row>
    <row r="26" spans="3:11" s="17" customFormat="1" ht="15" customHeight="1" x14ac:dyDescent="0.25">
      <c r="C26" s="18"/>
      <c r="D26" s="37" t="s">
        <v>31</v>
      </c>
      <c r="E26" s="38">
        <v>120</v>
      </c>
      <c r="F26" s="39">
        <f t="shared" si="0"/>
        <v>1568.5030000000002</v>
      </c>
      <c r="G26" s="40">
        <v>0</v>
      </c>
      <c r="H26" s="40">
        <v>0</v>
      </c>
      <c r="I26" s="40">
        <v>551.101</v>
      </c>
      <c r="J26" s="40">
        <v>1017.402</v>
      </c>
      <c r="K26" s="19"/>
    </row>
    <row r="27" spans="3:11" s="17" customFormat="1" ht="22.5" x14ac:dyDescent="0.25">
      <c r="C27" s="18"/>
      <c r="D27" s="37" t="s">
        <v>32</v>
      </c>
      <c r="E27" s="38">
        <v>130</v>
      </c>
      <c r="F27" s="39">
        <f t="shared" si="0"/>
        <v>0</v>
      </c>
      <c r="G27" s="40"/>
      <c r="H27" s="40"/>
      <c r="I27" s="40"/>
      <c r="J27" s="40"/>
      <c r="K27" s="19"/>
    </row>
    <row r="28" spans="3:11" s="17" customFormat="1" ht="15" customHeight="1" x14ac:dyDescent="0.25">
      <c r="C28" s="18"/>
      <c r="D28" s="37" t="s">
        <v>33</v>
      </c>
      <c r="E28" s="38">
        <v>140</v>
      </c>
      <c r="F28" s="39">
        <f t="shared" si="0"/>
        <v>0</v>
      </c>
      <c r="G28" s="40"/>
      <c r="H28" s="40"/>
      <c r="I28" s="40"/>
      <c r="J28" s="40"/>
      <c r="K28" s="19"/>
    </row>
    <row r="29" spans="3:11" s="17" customFormat="1" ht="15" customHeight="1" x14ac:dyDescent="0.25">
      <c r="C29" s="18"/>
      <c r="D29" s="37" t="s">
        <v>34</v>
      </c>
      <c r="E29" s="38">
        <v>150</v>
      </c>
      <c r="F29" s="39">
        <f t="shared" si="0"/>
        <v>2323.6619999999998</v>
      </c>
      <c r="G29" s="40">
        <f>G18</f>
        <v>1261.6769999999999</v>
      </c>
      <c r="H29" s="40"/>
      <c r="I29" s="40">
        <f>J19</f>
        <v>1061.9849999999999</v>
      </c>
      <c r="J29" s="40"/>
      <c r="K29" s="19"/>
    </row>
    <row r="30" spans="3:11" s="17" customFormat="1" ht="15" customHeight="1" x14ac:dyDescent="0.25">
      <c r="C30" s="18"/>
      <c r="D30" s="37" t="s">
        <v>35</v>
      </c>
      <c r="E30" s="38">
        <v>160</v>
      </c>
      <c r="F30" s="39">
        <f t="shared" si="0"/>
        <v>0</v>
      </c>
      <c r="G30" s="40"/>
      <c r="H30" s="40"/>
      <c r="I30" s="40"/>
      <c r="J30" s="40"/>
      <c r="K30" s="19"/>
    </row>
    <row r="31" spans="3:11" s="17" customFormat="1" ht="22.5" x14ac:dyDescent="0.25">
      <c r="C31" s="18"/>
      <c r="D31" s="37" t="s">
        <v>36</v>
      </c>
      <c r="E31" s="38">
        <v>170</v>
      </c>
      <c r="F31" s="39">
        <f t="shared" si="0"/>
        <v>0</v>
      </c>
      <c r="G31" s="40"/>
      <c r="H31" s="40"/>
      <c r="I31" s="40"/>
      <c r="J31" s="40"/>
      <c r="K31" s="19"/>
    </row>
    <row r="32" spans="3:11" s="17" customFormat="1" ht="22.5" x14ac:dyDescent="0.25">
      <c r="C32" s="18"/>
      <c r="D32" s="37" t="s">
        <v>37</v>
      </c>
      <c r="E32" s="38">
        <v>180</v>
      </c>
      <c r="F32" s="39">
        <f t="shared" si="0"/>
        <v>0</v>
      </c>
      <c r="G32" s="40"/>
      <c r="H32" s="40"/>
      <c r="I32" s="40"/>
      <c r="J32" s="40"/>
      <c r="K32" s="19"/>
    </row>
    <row r="33" spans="3:11" s="17" customFormat="1" ht="15" customHeight="1" x14ac:dyDescent="0.25">
      <c r="C33" s="18"/>
      <c r="D33" s="37" t="s">
        <v>38</v>
      </c>
      <c r="E33" s="38">
        <v>190</v>
      </c>
      <c r="F33" s="39">
        <f t="shared" si="0"/>
        <v>63.689999999999827</v>
      </c>
      <c r="G33" s="40">
        <v>0</v>
      </c>
      <c r="H33" s="40">
        <v>0</v>
      </c>
      <c r="I33" s="40">
        <f>(F15-F24)*0.3</f>
        <v>19.106999999999946</v>
      </c>
      <c r="J33" s="40">
        <f>F15-F24-I33</f>
        <v>44.582999999999885</v>
      </c>
      <c r="K33" s="19"/>
    </row>
    <row r="34" spans="3:11" s="17" customFormat="1" ht="15" customHeight="1" x14ac:dyDescent="0.25">
      <c r="C34" s="18"/>
      <c r="D34" s="37" t="s">
        <v>39</v>
      </c>
      <c r="E34" s="38">
        <v>200</v>
      </c>
      <c r="F34" s="39">
        <f t="shared" si="0"/>
        <v>0</v>
      </c>
      <c r="G34" s="40">
        <v>0</v>
      </c>
      <c r="H34" s="40">
        <v>0</v>
      </c>
      <c r="I34" s="40">
        <v>0</v>
      </c>
      <c r="J34" s="40">
        <v>0</v>
      </c>
      <c r="K34" s="19"/>
    </row>
    <row r="35" spans="3:11" s="17" customFormat="1" ht="15" customHeight="1" x14ac:dyDescent="0.25">
      <c r="C35" s="18"/>
      <c r="D35" s="37" t="s">
        <v>40</v>
      </c>
      <c r="E35" s="38">
        <v>210</v>
      </c>
      <c r="F35" s="39">
        <f t="shared" si="0"/>
        <v>0</v>
      </c>
      <c r="G35" s="39">
        <f>(G15+G19+G31)-(G24+G29+G30+G32+G33)</f>
        <v>0</v>
      </c>
      <c r="H35" s="39">
        <f>(H15+H19+H31)-(H24+H29+H30+H32+H33)</f>
        <v>0</v>
      </c>
      <c r="I35" s="39">
        <f>(I15+I19+I31)-(I24+I29+I30+I32+I33)</f>
        <v>0</v>
      </c>
      <c r="J35" s="39">
        <f>(J15+J19+J31)-(J24+J29+J30+J32+J33)</f>
        <v>0</v>
      </c>
      <c r="K35" s="19"/>
    </row>
    <row r="36" spans="3:11" s="17" customFormat="1" ht="15" customHeight="1" x14ac:dyDescent="0.25">
      <c r="C36" s="18"/>
      <c r="D36" s="46" t="s">
        <v>41</v>
      </c>
      <c r="E36" s="46"/>
      <c r="F36" s="46"/>
      <c r="G36" s="46"/>
      <c r="H36" s="46"/>
      <c r="I36" s="46"/>
      <c r="J36" s="46"/>
      <c r="K36" s="19"/>
    </row>
    <row r="37" spans="3:11" s="17" customFormat="1" ht="22.5" x14ac:dyDescent="0.25">
      <c r="C37" s="18"/>
      <c r="D37" s="37" t="s">
        <v>23</v>
      </c>
      <c r="E37" s="38">
        <v>300</v>
      </c>
      <c r="F37" s="39">
        <f t="shared" si="0"/>
        <v>4.1071999999999997</v>
      </c>
      <c r="G37" s="40">
        <f>G40</f>
        <v>3.2405808</v>
      </c>
      <c r="H37" s="40">
        <v>0</v>
      </c>
      <c r="I37" s="40">
        <f>I40</f>
        <v>0.86661919999999992</v>
      </c>
      <c r="J37" s="40">
        <v>0</v>
      </c>
      <c r="K37" s="19"/>
    </row>
    <row r="38" spans="3:11" s="17" customFormat="1" ht="15" customHeight="1" x14ac:dyDescent="0.25">
      <c r="C38" s="18"/>
      <c r="D38" s="37" t="s">
        <v>24</v>
      </c>
      <c r="E38" s="38">
        <v>310</v>
      </c>
      <c r="F38" s="39">
        <f t="shared" si="0"/>
        <v>0</v>
      </c>
      <c r="G38" s="40"/>
      <c r="H38" s="40"/>
      <c r="I38" s="40"/>
      <c r="J38" s="40"/>
      <c r="K38" s="19"/>
    </row>
    <row r="39" spans="3:11" s="17" customFormat="1" ht="15" customHeight="1" x14ac:dyDescent="0.25">
      <c r="C39" s="18"/>
      <c r="D39" s="37" t="s">
        <v>25</v>
      </c>
      <c r="E39" s="38">
        <v>320</v>
      </c>
      <c r="F39" s="39">
        <f t="shared" si="0"/>
        <v>0</v>
      </c>
      <c r="G39" s="40"/>
      <c r="H39" s="40"/>
      <c r="I39" s="40"/>
      <c r="J39" s="40"/>
      <c r="K39" s="19"/>
    </row>
    <row r="40" spans="3:11" s="17" customFormat="1" ht="15" customHeight="1" x14ac:dyDescent="0.25">
      <c r="C40" s="18"/>
      <c r="D40" s="37" t="s">
        <v>26</v>
      </c>
      <c r="E40" s="38">
        <v>330</v>
      </c>
      <c r="F40" s="39">
        <f t="shared" si="0"/>
        <v>4.1071999999999997</v>
      </c>
      <c r="G40" s="40">
        <f>4.1072-I40</f>
        <v>3.2405808</v>
      </c>
      <c r="H40" s="40">
        <v>0</v>
      </c>
      <c r="I40" s="40">
        <f>4.1072*0.211</f>
        <v>0.86661919999999992</v>
      </c>
      <c r="J40" s="40">
        <v>0</v>
      </c>
      <c r="K40" s="19"/>
    </row>
    <row r="41" spans="3:11" s="17" customFormat="1" ht="22.5" x14ac:dyDescent="0.25">
      <c r="C41" s="18"/>
      <c r="D41" s="37" t="s">
        <v>27</v>
      </c>
      <c r="E41" s="38">
        <v>340</v>
      </c>
      <c r="F41" s="39">
        <f t="shared" si="0"/>
        <v>6.3948080699999998</v>
      </c>
      <c r="G41" s="40"/>
      <c r="H41" s="40"/>
      <c r="I41" s="40">
        <f>I42</f>
        <v>3.2405808</v>
      </c>
      <c r="J41" s="40">
        <f>J44</f>
        <v>3.1542272699999998</v>
      </c>
      <c r="K41" s="19"/>
    </row>
    <row r="42" spans="3:11" s="17" customFormat="1" ht="15" customHeight="1" x14ac:dyDescent="0.25">
      <c r="C42" s="18"/>
      <c r="D42" s="37" t="s">
        <v>18</v>
      </c>
      <c r="E42" s="38">
        <v>350</v>
      </c>
      <c r="F42" s="39">
        <f t="shared" si="0"/>
        <v>3.2405808</v>
      </c>
      <c r="G42" s="40"/>
      <c r="H42" s="40"/>
      <c r="I42" s="40">
        <f>G40</f>
        <v>3.2405808</v>
      </c>
      <c r="J42" s="40"/>
      <c r="K42" s="19"/>
    </row>
    <row r="43" spans="3:11" s="17" customFormat="1" ht="15" customHeight="1" x14ac:dyDescent="0.25">
      <c r="C43" s="18"/>
      <c r="D43" s="37" t="s">
        <v>19</v>
      </c>
      <c r="E43" s="38">
        <v>360</v>
      </c>
      <c r="F43" s="39">
        <f t="shared" si="0"/>
        <v>0</v>
      </c>
      <c r="G43" s="40"/>
      <c r="H43" s="40"/>
      <c r="I43" s="40"/>
      <c r="J43" s="40"/>
      <c r="K43" s="19"/>
    </row>
    <row r="44" spans="3:11" s="17" customFormat="1" ht="15" customHeight="1" x14ac:dyDescent="0.25">
      <c r="C44" s="18"/>
      <c r="D44" s="37" t="s">
        <v>20</v>
      </c>
      <c r="E44" s="38">
        <v>370</v>
      </c>
      <c r="F44" s="39">
        <f t="shared" si="0"/>
        <v>3.1542272699999998</v>
      </c>
      <c r="G44" s="40"/>
      <c r="H44" s="40"/>
      <c r="I44" s="40"/>
      <c r="J44" s="40">
        <f>J48+J55</f>
        <v>3.1542272699999998</v>
      </c>
      <c r="K44" s="19"/>
    </row>
    <row r="45" spans="3:11" s="17" customFormat="1" ht="15" customHeight="1" x14ac:dyDescent="0.25">
      <c r="C45" s="18"/>
      <c r="D45" s="37" t="s">
        <v>28</v>
      </c>
      <c r="E45" s="38">
        <v>380</v>
      </c>
      <c r="F45" s="39">
        <f t="shared" si="0"/>
        <v>0</v>
      </c>
      <c r="G45" s="40"/>
      <c r="H45" s="40"/>
      <c r="I45" s="40"/>
      <c r="J45" s="40"/>
      <c r="K45" s="19"/>
    </row>
    <row r="46" spans="3:11" s="17" customFormat="1" ht="15" customHeight="1" x14ac:dyDescent="0.25">
      <c r="C46" s="18"/>
      <c r="D46" s="37" t="s">
        <v>29</v>
      </c>
      <c r="E46" s="38">
        <v>390</v>
      </c>
      <c r="F46" s="39">
        <f t="shared" si="0"/>
        <v>3.9826999999999999</v>
      </c>
      <c r="G46" s="40">
        <v>0</v>
      </c>
      <c r="H46" s="40">
        <v>0</v>
      </c>
      <c r="I46" s="40">
        <f>I48</f>
        <v>0.91562272999999994</v>
      </c>
      <c r="J46" s="40">
        <f>J48</f>
        <v>3.06707727</v>
      </c>
      <c r="K46" s="19"/>
    </row>
    <row r="47" spans="3:11" s="17" customFormat="1" ht="22.5" x14ac:dyDescent="0.25">
      <c r="C47" s="18"/>
      <c r="D47" s="37" t="s">
        <v>30</v>
      </c>
      <c r="E47" s="38">
        <v>400</v>
      </c>
      <c r="F47" s="39">
        <f t="shared" si="0"/>
        <v>0</v>
      </c>
      <c r="G47" s="40"/>
      <c r="H47" s="40"/>
      <c r="I47" s="40"/>
      <c r="J47" s="40"/>
      <c r="K47" s="19"/>
    </row>
    <row r="48" spans="3:11" s="17" customFormat="1" ht="15" customHeight="1" x14ac:dyDescent="0.25">
      <c r="C48" s="18"/>
      <c r="D48" s="37" t="s">
        <v>31</v>
      </c>
      <c r="E48" s="38">
        <v>410</v>
      </c>
      <c r="F48" s="39">
        <f t="shared" si="0"/>
        <v>3.9826999999999999</v>
      </c>
      <c r="G48" s="40">
        <v>0</v>
      </c>
      <c r="H48" s="40">
        <v>0</v>
      </c>
      <c r="I48" s="40">
        <f>3.9827*0.2299</f>
        <v>0.91562272999999994</v>
      </c>
      <c r="J48" s="40">
        <f>3.9827-I48</f>
        <v>3.06707727</v>
      </c>
      <c r="K48" s="19"/>
    </row>
    <row r="49" spans="3:11" s="17" customFormat="1" ht="15" customHeight="1" x14ac:dyDescent="0.25">
      <c r="C49" s="18"/>
      <c r="D49" s="37" t="s">
        <v>42</v>
      </c>
      <c r="E49" s="38">
        <v>420</v>
      </c>
      <c r="F49" s="39">
        <f t="shared" si="0"/>
        <v>0</v>
      </c>
      <c r="G49" s="40"/>
      <c r="H49" s="40"/>
      <c r="I49" s="40"/>
      <c r="J49" s="40"/>
      <c r="K49" s="19"/>
    </row>
    <row r="50" spans="3:11" s="17" customFormat="1" ht="15" customHeight="1" x14ac:dyDescent="0.25">
      <c r="C50" s="18"/>
      <c r="D50" s="37" t="s">
        <v>33</v>
      </c>
      <c r="E50" s="38">
        <v>430</v>
      </c>
      <c r="F50" s="39">
        <f t="shared" si="0"/>
        <v>0</v>
      </c>
      <c r="G50" s="40"/>
      <c r="H50" s="40"/>
      <c r="I50" s="40"/>
      <c r="J50" s="40"/>
      <c r="K50" s="19"/>
    </row>
    <row r="51" spans="3:11" s="17" customFormat="1" ht="15" customHeight="1" x14ac:dyDescent="0.25">
      <c r="C51" s="18"/>
      <c r="D51" s="37" t="s">
        <v>34</v>
      </c>
      <c r="E51" s="38">
        <v>440</v>
      </c>
      <c r="F51" s="39">
        <f t="shared" si="0"/>
        <v>6.3948080699999998</v>
      </c>
      <c r="G51" s="40">
        <f>I42</f>
        <v>3.2405808</v>
      </c>
      <c r="H51" s="40"/>
      <c r="I51" s="40">
        <f>J44</f>
        <v>3.1542272699999998</v>
      </c>
      <c r="J51" s="40"/>
      <c r="K51" s="19"/>
    </row>
    <row r="52" spans="3:11" s="17" customFormat="1" ht="15" customHeight="1" x14ac:dyDescent="0.25">
      <c r="C52" s="18"/>
      <c r="D52" s="37" t="s">
        <v>35</v>
      </c>
      <c r="E52" s="38">
        <v>450</v>
      </c>
      <c r="F52" s="39">
        <f t="shared" si="0"/>
        <v>0</v>
      </c>
      <c r="G52" s="40"/>
      <c r="H52" s="40"/>
      <c r="I52" s="40"/>
      <c r="J52" s="40"/>
      <c r="K52" s="19"/>
    </row>
    <row r="53" spans="3:11" s="17" customFormat="1" ht="22.5" x14ac:dyDescent="0.25">
      <c r="C53" s="18"/>
      <c r="D53" s="37" t="s">
        <v>36</v>
      </c>
      <c r="E53" s="38">
        <v>460</v>
      </c>
      <c r="F53" s="39">
        <f t="shared" si="0"/>
        <v>0</v>
      </c>
      <c r="G53" s="40"/>
      <c r="H53" s="40"/>
      <c r="I53" s="40"/>
      <c r="J53" s="40"/>
      <c r="K53" s="19"/>
    </row>
    <row r="54" spans="3:11" s="17" customFormat="1" ht="22.5" x14ac:dyDescent="0.25">
      <c r="C54" s="18"/>
      <c r="D54" s="37" t="s">
        <v>37</v>
      </c>
      <c r="E54" s="38">
        <v>470</v>
      </c>
      <c r="F54" s="39">
        <f t="shared" si="0"/>
        <v>0</v>
      </c>
      <c r="G54" s="40"/>
      <c r="H54" s="40"/>
      <c r="I54" s="40"/>
      <c r="J54" s="40"/>
      <c r="K54" s="19"/>
    </row>
    <row r="55" spans="3:11" s="17" customFormat="1" ht="15" customHeight="1" x14ac:dyDescent="0.25">
      <c r="C55" s="18"/>
      <c r="D55" s="37" t="s">
        <v>38</v>
      </c>
      <c r="E55" s="38">
        <v>480</v>
      </c>
      <c r="F55" s="39">
        <f t="shared" si="0"/>
        <v>0.12449999999999983</v>
      </c>
      <c r="G55" s="40">
        <v>0</v>
      </c>
      <c r="H55" s="40">
        <v>0</v>
      </c>
      <c r="I55" s="40">
        <f>(F37-F46)*0.3</f>
        <v>3.7349999999999946E-2</v>
      </c>
      <c r="J55" s="40">
        <f>F37-F46-I55</f>
        <v>8.7149999999999894E-2</v>
      </c>
      <c r="K55" s="19"/>
    </row>
    <row r="56" spans="3:11" s="17" customFormat="1" ht="15" customHeight="1" x14ac:dyDescent="0.25">
      <c r="C56" s="18"/>
      <c r="D56" s="37" t="s">
        <v>39</v>
      </c>
      <c r="E56" s="38">
        <v>490</v>
      </c>
      <c r="F56" s="39">
        <f t="shared" si="0"/>
        <v>0</v>
      </c>
      <c r="G56" s="40">
        <v>0</v>
      </c>
      <c r="H56" s="40">
        <v>0</v>
      </c>
      <c r="I56" s="40">
        <v>0</v>
      </c>
      <c r="J56" s="40">
        <v>0</v>
      </c>
      <c r="K56" s="19"/>
    </row>
    <row r="57" spans="3:11" s="17" customFormat="1" ht="15" customHeight="1" x14ac:dyDescent="0.25">
      <c r="C57" s="18"/>
      <c r="D57" s="37" t="s">
        <v>40</v>
      </c>
      <c r="E57" s="38">
        <v>500</v>
      </c>
      <c r="F57" s="39">
        <f t="shared" si="0"/>
        <v>0</v>
      </c>
      <c r="G57" s="39">
        <f>(G37+G41+G53)-(G46+G51+G52+G54+G55)</f>
        <v>0</v>
      </c>
      <c r="H57" s="39">
        <f>(H37+H41+H53)-(H46+H51+H52+H54+H55)</f>
        <v>0</v>
      </c>
      <c r="I57" s="39">
        <f>(I37+I41+I53)-(I46+I51+I52+I54+I55)</f>
        <v>0</v>
      </c>
      <c r="J57" s="39">
        <f>(J37+J41+J53)-(J46+J51+J52+J54+J55)</f>
        <v>0</v>
      </c>
      <c r="K57" s="19"/>
    </row>
    <row r="58" spans="3:11" s="17" customFormat="1" ht="15" customHeight="1" x14ac:dyDescent="0.25">
      <c r="C58" s="18"/>
      <c r="D58" s="46" t="s">
        <v>41</v>
      </c>
      <c r="E58" s="46"/>
      <c r="F58" s="46"/>
      <c r="G58" s="46"/>
      <c r="H58" s="46"/>
      <c r="I58" s="46"/>
      <c r="J58" s="46"/>
      <c r="K58" s="19"/>
    </row>
    <row r="59" spans="3:11" s="17" customFormat="1" ht="15" customHeight="1" x14ac:dyDescent="0.25">
      <c r="C59" s="18"/>
      <c r="D59" s="37" t="s">
        <v>43</v>
      </c>
      <c r="E59" s="38">
        <v>600</v>
      </c>
      <c r="F59" s="39">
        <f t="shared" si="0"/>
        <v>3.9826999999999999</v>
      </c>
      <c r="G59" s="40"/>
      <c r="H59" s="40"/>
      <c r="I59" s="40">
        <f>I48</f>
        <v>0.91562272999999994</v>
      </c>
      <c r="J59" s="40">
        <f>J48</f>
        <v>3.06707727</v>
      </c>
      <c r="K59" s="19"/>
    </row>
    <row r="60" spans="3:11" s="17" customFormat="1" ht="15" customHeight="1" x14ac:dyDescent="0.25">
      <c r="C60" s="18"/>
      <c r="D60" s="37" t="s">
        <v>44</v>
      </c>
      <c r="E60" s="38">
        <v>610</v>
      </c>
      <c r="F60" s="39">
        <f t="shared" si="0"/>
        <v>0</v>
      </c>
      <c r="G60" s="40"/>
      <c r="H60" s="40"/>
      <c r="I60" s="40"/>
      <c r="J60" s="40"/>
      <c r="K60" s="19"/>
    </row>
    <row r="61" spans="3:11" s="17" customFormat="1" ht="15" customHeight="1" x14ac:dyDescent="0.25">
      <c r="C61" s="18"/>
      <c r="D61" s="37" t="s">
        <v>45</v>
      </c>
      <c r="E61" s="38">
        <v>620</v>
      </c>
      <c r="F61" s="39">
        <f t="shared" si="0"/>
        <v>0</v>
      </c>
      <c r="G61" s="40"/>
      <c r="H61" s="40"/>
      <c r="I61" s="40"/>
      <c r="J61" s="40"/>
      <c r="K61" s="19"/>
    </row>
    <row r="62" spans="3:11" s="17" customFormat="1" ht="15" customHeight="1" x14ac:dyDescent="0.25">
      <c r="C62" s="18"/>
      <c r="D62" s="46" t="s">
        <v>46</v>
      </c>
      <c r="E62" s="46"/>
      <c r="F62" s="46"/>
      <c r="G62" s="46"/>
      <c r="H62" s="46"/>
      <c r="I62" s="46"/>
      <c r="J62" s="46"/>
      <c r="K62" s="19"/>
    </row>
    <row r="63" spans="3:11" s="17" customFormat="1" ht="22.5" x14ac:dyDescent="0.25">
      <c r="C63" s="18"/>
      <c r="D63" s="37" t="s">
        <v>47</v>
      </c>
      <c r="E63" s="38">
        <v>700</v>
      </c>
      <c r="F63" s="39">
        <f t="shared" si="0"/>
        <v>0</v>
      </c>
      <c r="G63" s="40"/>
      <c r="H63" s="40"/>
      <c r="I63" s="40"/>
      <c r="J63" s="40"/>
      <c r="K63" s="19"/>
    </row>
    <row r="64" spans="3:11" ht="15" customHeight="1" x14ac:dyDescent="0.25">
      <c r="C64" s="5"/>
      <c r="D64" s="37" t="s">
        <v>48</v>
      </c>
      <c r="E64" s="38">
        <v>710</v>
      </c>
      <c r="F64" s="39">
        <f t="shared" si="0"/>
        <v>0</v>
      </c>
      <c r="G64" s="41"/>
      <c r="H64" s="41"/>
      <c r="I64" s="41"/>
      <c r="J64" s="41"/>
      <c r="K64" s="14"/>
    </row>
    <row r="65" spans="3:12" ht="15" customHeight="1" x14ac:dyDescent="0.25">
      <c r="C65" s="5"/>
      <c r="D65" s="37" t="s">
        <v>49</v>
      </c>
      <c r="E65" s="38">
        <v>720</v>
      </c>
      <c r="F65" s="39">
        <f t="shared" si="0"/>
        <v>0</v>
      </c>
      <c r="G65" s="41"/>
      <c r="H65" s="41"/>
      <c r="I65" s="41"/>
      <c r="J65" s="41"/>
      <c r="K65" s="14"/>
    </row>
    <row r="66" spans="3:12" ht="15" customHeight="1" x14ac:dyDescent="0.25">
      <c r="C66" s="5"/>
      <c r="D66" s="37" t="s">
        <v>50</v>
      </c>
      <c r="E66" s="38">
        <v>730</v>
      </c>
      <c r="F66" s="39">
        <f t="shared" si="0"/>
        <v>0</v>
      </c>
      <c r="G66" s="41"/>
      <c r="H66" s="41"/>
      <c r="I66" s="41"/>
      <c r="J66" s="41"/>
      <c r="K66" s="14"/>
    </row>
    <row r="67" spans="3:12" ht="15" customHeight="1" x14ac:dyDescent="0.25">
      <c r="C67" s="5"/>
      <c r="D67" s="37" t="s">
        <v>51</v>
      </c>
      <c r="E67" s="38">
        <v>740</v>
      </c>
      <c r="F67" s="39">
        <f t="shared" si="0"/>
        <v>0</v>
      </c>
      <c r="G67" s="41"/>
      <c r="H67" s="41"/>
      <c r="I67" s="41"/>
      <c r="J67" s="41"/>
      <c r="K67" s="14"/>
    </row>
    <row r="68" spans="3:12" ht="22.5" x14ac:dyDescent="0.25">
      <c r="C68" s="5"/>
      <c r="D68" s="37" t="s">
        <v>52</v>
      </c>
      <c r="E68" s="38">
        <v>750</v>
      </c>
      <c r="F68" s="39">
        <f t="shared" si="0"/>
        <v>1568.5030000000002</v>
      </c>
      <c r="G68" s="41">
        <f>G69</f>
        <v>0</v>
      </c>
      <c r="H68" s="41">
        <f>H69</f>
        <v>0</v>
      </c>
      <c r="I68" s="41">
        <f>I69</f>
        <v>551.101</v>
      </c>
      <c r="J68" s="41">
        <f>J69</f>
        <v>1017.402</v>
      </c>
      <c r="K68" s="14"/>
    </row>
    <row r="69" spans="3:12" ht="15" customHeight="1" x14ac:dyDescent="0.25">
      <c r="C69" s="5"/>
      <c r="D69" s="37" t="s">
        <v>48</v>
      </c>
      <c r="E69" s="38">
        <v>760</v>
      </c>
      <c r="F69" s="39">
        <f t="shared" si="0"/>
        <v>1568.5030000000002</v>
      </c>
      <c r="G69" s="41">
        <f>G26</f>
        <v>0</v>
      </c>
      <c r="H69" s="41">
        <f>H26</f>
        <v>0</v>
      </c>
      <c r="I69" s="41">
        <f>I26</f>
        <v>551.101</v>
      </c>
      <c r="J69" s="41">
        <f>J26</f>
        <v>1017.402</v>
      </c>
      <c r="K69" s="14"/>
    </row>
    <row r="70" spans="3:12" ht="15" customHeight="1" x14ac:dyDescent="0.25">
      <c r="C70" s="5"/>
      <c r="D70" s="37" t="s">
        <v>49</v>
      </c>
      <c r="E70" s="38">
        <v>770</v>
      </c>
      <c r="F70" s="39">
        <f t="shared" si="0"/>
        <v>0</v>
      </c>
      <c r="G70" s="41"/>
      <c r="H70" s="41"/>
      <c r="I70" s="41"/>
      <c r="J70" s="41"/>
      <c r="K70" s="14"/>
    </row>
    <row r="71" spans="3:12" ht="15" customHeight="1" x14ac:dyDescent="0.25">
      <c r="C71" s="5"/>
      <c r="D71" s="37" t="s">
        <v>50</v>
      </c>
      <c r="E71" s="38">
        <v>780</v>
      </c>
      <c r="F71" s="39">
        <f t="shared" si="0"/>
        <v>0</v>
      </c>
      <c r="G71" s="41"/>
      <c r="H71" s="41"/>
      <c r="I71" s="41"/>
      <c r="J71" s="41"/>
      <c r="K71" s="14"/>
    </row>
    <row r="72" spans="3:12" ht="15" customHeight="1" x14ac:dyDescent="0.25">
      <c r="C72" s="5"/>
      <c r="D72" s="37" t="s">
        <v>51</v>
      </c>
      <c r="E72" s="38">
        <v>790</v>
      </c>
      <c r="F72" s="39">
        <f t="shared" si="0"/>
        <v>0</v>
      </c>
      <c r="G72" s="41"/>
      <c r="H72" s="41"/>
      <c r="I72" s="41"/>
      <c r="J72" s="41"/>
      <c r="K72" s="14"/>
    </row>
    <row r="73" spans="3:12" ht="15" customHeight="1" x14ac:dyDescent="0.25">
      <c r="C73" s="5"/>
      <c r="D73" s="46" t="s">
        <v>53</v>
      </c>
      <c r="E73" s="46"/>
      <c r="F73" s="46"/>
      <c r="G73" s="46"/>
      <c r="H73" s="46"/>
      <c r="I73" s="46"/>
      <c r="J73" s="46"/>
      <c r="K73" s="14"/>
    </row>
    <row r="74" spans="3:12" ht="22.5" x14ac:dyDescent="0.25">
      <c r="C74" s="5"/>
      <c r="D74" s="37" t="s">
        <v>47</v>
      </c>
      <c r="E74" s="38">
        <v>800</v>
      </c>
      <c r="F74" s="39">
        <f t="shared" si="0"/>
        <v>0</v>
      </c>
      <c r="G74" s="41"/>
      <c r="H74" s="41"/>
      <c r="I74" s="41"/>
      <c r="J74" s="41"/>
      <c r="K74" s="14"/>
    </row>
    <row r="75" spans="3:12" ht="15" customHeight="1" x14ac:dyDescent="0.25">
      <c r="C75" s="5"/>
      <c r="D75" s="37" t="s">
        <v>48</v>
      </c>
      <c r="E75" s="38">
        <v>810</v>
      </c>
      <c r="F75" s="39">
        <f t="shared" si="0"/>
        <v>0</v>
      </c>
      <c r="G75" s="41"/>
      <c r="H75" s="41"/>
      <c r="I75" s="41"/>
      <c r="J75" s="41"/>
      <c r="K75" s="14"/>
    </row>
    <row r="76" spans="3:12" ht="15" customHeight="1" x14ac:dyDescent="0.25">
      <c r="C76" s="5"/>
      <c r="D76" s="37" t="s">
        <v>49</v>
      </c>
      <c r="E76" s="38">
        <v>820</v>
      </c>
      <c r="F76" s="39">
        <f t="shared" si="0"/>
        <v>0</v>
      </c>
      <c r="G76" s="41"/>
      <c r="H76" s="41"/>
      <c r="I76" s="41"/>
      <c r="J76" s="41"/>
      <c r="K76" s="14"/>
    </row>
    <row r="77" spans="3:12" ht="15" customHeight="1" x14ac:dyDescent="0.25">
      <c r="C77" s="5"/>
      <c r="D77" s="37" t="s">
        <v>50</v>
      </c>
      <c r="E77" s="38">
        <v>830</v>
      </c>
      <c r="F77" s="39">
        <f t="shared" si="0"/>
        <v>0</v>
      </c>
      <c r="G77" s="41"/>
      <c r="H77" s="41"/>
      <c r="I77" s="41"/>
      <c r="J77" s="41"/>
      <c r="K77" s="14"/>
    </row>
    <row r="78" spans="3:12" ht="15" customHeight="1" x14ac:dyDescent="0.25">
      <c r="C78" s="5"/>
      <c r="D78" s="37" t="s">
        <v>51</v>
      </c>
      <c r="E78" s="38">
        <v>840</v>
      </c>
      <c r="F78" s="39">
        <f t="shared" si="0"/>
        <v>0</v>
      </c>
      <c r="G78" s="41"/>
      <c r="H78" s="41"/>
      <c r="I78" s="41"/>
      <c r="J78" s="41"/>
      <c r="K78" s="14"/>
    </row>
    <row r="79" spans="3:12" ht="22.5" x14ac:dyDescent="0.25">
      <c r="C79" s="5"/>
      <c r="D79" s="37" t="s">
        <v>52</v>
      </c>
      <c r="E79" s="38">
        <v>850</v>
      </c>
      <c r="F79" s="39">
        <f t="shared" si="0"/>
        <v>2382.3992066999999</v>
      </c>
      <c r="G79" s="42">
        <f>G80</f>
        <v>0</v>
      </c>
      <c r="H79" s="42">
        <f>H80</f>
        <v>0</v>
      </c>
      <c r="I79" s="42">
        <f>I80</f>
        <v>837.06730889999994</v>
      </c>
      <c r="J79" s="42">
        <f>J80</f>
        <v>1545.3318978</v>
      </c>
      <c r="K79" s="26"/>
      <c r="L79" s="27"/>
    </row>
    <row r="80" spans="3:12" ht="15" customHeight="1" x14ac:dyDescent="0.25">
      <c r="C80" s="5"/>
      <c r="D80" s="37" t="s">
        <v>48</v>
      </c>
      <c r="E80" s="38">
        <v>860</v>
      </c>
      <c r="F80" s="39">
        <f t="shared" ref="F80:F86" si="1">SUM(G80:J80)</f>
        <v>2382.3992066999999</v>
      </c>
      <c r="G80" s="42">
        <v>0</v>
      </c>
      <c r="H80" s="42">
        <v>0</v>
      </c>
      <c r="I80" s="41">
        <f>I69*1.5189</f>
        <v>837.06730889999994</v>
      </c>
      <c r="J80" s="41">
        <f>J69*1.5189</f>
        <v>1545.3318978</v>
      </c>
      <c r="K80" s="26"/>
      <c r="L80" s="27"/>
    </row>
    <row r="81" spans="3:19" ht="15" customHeight="1" x14ac:dyDescent="0.25">
      <c r="C81" s="5"/>
      <c r="D81" s="37" t="s">
        <v>49</v>
      </c>
      <c r="E81" s="38">
        <v>870</v>
      </c>
      <c r="F81" s="39">
        <f t="shared" si="1"/>
        <v>0</v>
      </c>
      <c r="G81" s="42"/>
      <c r="H81" s="42"/>
      <c r="I81" s="42"/>
      <c r="J81" s="42"/>
      <c r="K81" s="26"/>
      <c r="L81" s="27"/>
    </row>
    <row r="82" spans="3:19" ht="15" customHeight="1" x14ac:dyDescent="0.25">
      <c r="C82" s="5"/>
      <c r="D82" s="37" t="s">
        <v>50</v>
      </c>
      <c r="E82" s="38">
        <v>880</v>
      </c>
      <c r="F82" s="39">
        <f t="shared" si="1"/>
        <v>0</v>
      </c>
      <c r="G82" s="41"/>
      <c r="H82" s="41"/>
      <c r="I82" s="41"/>
      <c r="J82" s="41"/>
      <c r="K82" s="26"/>
      <c r="L82" s="27"/>
    </row>
    <row r="83" spans="3:19" ht="15" customHeight="1" x14ac:dyDescent="0.25">
      <c r="C83" s="5"/>
      <c r="D83" s="37" t="s">
        <v>51</v>
      </c>
      <c r="E83" s="38">
        <v>890</v>
      </c>
      <c r="F83" s="39">
        <f t="shared" si="1"/>
        <v>0</v>
      </c>
      <c r="G83" s="43"/>
      <c r="H83" s="43"/>
      <c r="I83" s="43"/>
      <c r="J83" s="43"/>
      <c r="K83" s="26"/>
      <c r="L83" s="27"/>
    </row>
    <row r="84" spans="3:19" ht="15" customHeight="1" x14ac:dyDescent="0.25">
      <c r="C84" s="5"/>
      <c r="D84" s="37" t="s">
        <v>54</v>
      </c>
      <c r="E84" s="38">
        <v>900</v>
      </c>
      <c r="F84" s="39">
        <f t="shared" si="1"/>
        <v>0</v>
      </c>
      <c r="G84" s="43"/>
      <c r="H84" s="43"/>
      <c r="I84" s="43"/>
      <c r="J84" s="43"/>
      <c r="K84" s="26"/>
      <c r="L84" s="27"/>
    </row>
    <row r="85" spans="3:19" ht="15" customHeight="1" x14ac:dyDescent="0.25">
      <c r="C85" s="5"/>
      <c r="D85" s="37" t="s">
        <v>51</v>
      </c>
      <c r="E85" s="38">
        <v>910</v>
      </c>
      <c r="F85" s="39">
        <f t="shared" si="1"/>
        <v>0</v>
      </c>
      <c r="G85" s="43"/>
      <c r="H85" s="43"/>
      <c r="I85" s="43"/>
      <c r="J85" s="43"/>
      <c r="K85" s="26"/>
      <c r="L85" s="27"/>
    </row>
    <row r="86" spans="3:19" ht="15" customHeight="1" x14ac:dyDescent="0.25">
      <c r="C86" s="5"/>
      <c r="D86" s="37" t="s">
        <v>50</v>
      </c>
      <c r="E86" s="38">
        <v>920</v>
      </c>
      <c r="F86" s="39">
        <f t="shared" si="1"/>
        <v>0</v>
      </c>
      <c r="G86" s="43"/>
      <c r="H86" s="43"/>
      <c r="I86" s="43"/>
      <c r="J86" s="43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VID983055:VIH983075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VRZ983055:VSD983075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WBV983055:WBZ983075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WLR983055:WLV983075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VN983055:WVR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F37:J57 F63:J72 F59:J61 F15:J35 F74:J8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view="pageBreakPreview" topLeftCell="C7" zoomScaleNormal="100" zoomScaleSheetLayoutView="100" workbookViewId="0">
      <selection activeCell="K80" sqref="K80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32" t="s">
        <v>69</v>
      </c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47" t="s">
        <v>14</v>
      </c>
      <c r="E11" s="47" t="s">
        <v>15</v>
      </c>
      <c r="F11" s="47" t="s">
        <v>16</v>
      </c>
      <c r="G11" s="47" t="s">
        <v>17</v>
      </c>
      <c r="H11" s="47"/>
      <c r="I11" s="47"/>
      <c r="J11" s="47"/>
      <c r="K11" s="14"/>
    </row>
    <row r="12" spans="1:17" ht="15" customHeight="1" x14ac:dyDescent="0.25">
      <c r="C12" s="5"/>
      <c r="D12" s="47"/>
      <c r="E12" s="47"/>
      <c r="F12" s="47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ht="12" customHeight="1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25">
      <c r="C14" s="18"/>
      <c r="D14" s="46" t="s">
        <v>22</v>
      </c>
      <c r="E14" s="46"/>
      <c r="F14" s="46"/>
      <c r="G14" s="46"/>
      <c r="H14" s="46"/>
      <c r="I14" s="46"/>
      <c r="J14" s="46"/>
      <c r="K14" s="19"/>
    </row>
    <row r="15" spans="1:17" s="17" customFormat="1" ht="22.5" x14ac:dyDescent="0.25">
      <c r="C15" s="18"/>
      <c r="D15" s="37" t="s">
        <v>23</v>
      </c>
      <c r="E15" s="38">
        <v>10</v>
      </c>
      <c r="F15" s="39">
        <f>SUM(G15:J15)</f>
        <v>1610.8609999999999</v>
      </c>
      <c r="G15" s="40">
        <f>G18</f>
        <v>1278.289</v>
      </c>
      <c r="H15" s="40">
        <f>H18</f>
        <v>0</v>
      </c>
      <c r="I15" s="40">
        <f>I18</f>
        <v>332.572</v>
      </c>
      <c r="J15" s="40">
        <f>J18</f>
        <v>0</v>
      </c>
      <c r="K15" s="19"/>
    </row>
    <row r="16" spans="1:17" s="17" customFormat="1" ht="15" customHeight="1" x14ac:dyDescent="0.25">
      <c r="C16" s="18"/>
      <c r="D16" s="37" t="s">
        <v>24</v>
      </c>
      <c r="E16" s="38">
        <v>20</v>
      </c>
      <c r="F16" s="39">
        <f t="shared" ref="F16:F79" si="0">SUM(G16:J16)</f>
        <v>0</v>
      </c>
      <c r="G16" s="40"/>
      <c r="H16" s="40"/>
      <c r="I16" s="40"/>
      <c r="J16" s="40"/>
      <c r="K16" s="19"/>
    </row>
    <row r="17" spans="3:11" s="17" customFormat="1" ht="15" customHeight="1" x14ac:dyDescent="0.25">
      <c r="C17" s="18"/>
      <c r="D17" s="37" t="s">
        <v>25</v>
      </c>
      <c r="E17" s="38">
        <v>30</v>
      </c>
      <c r="F17" s="39">
        <f t="shared" si="0"/>
        <v>0</v>
      </c>
      <c r="G17" s="40"/>
      <c r="H17" s="40"/>
      <c r="I17" s="40"/>
      <c r="J17" s="40"/>
      <c r="K17" s="19"/>
    </row>
    <row r="18" spans="3:11" s="17" customFormat="1" ht="15" customHeight="1" x14ac:dyDescent="0.25">
      <c r="C18" s="18"/>
      <c r="D18" s="37" t="s">
        <v>26</v>
      </c>
      <c r="E18" s="38">
        <v>40</v>
      </c>
      <c r="F18" s="39">
        <f t="shared" si="0"/>
        <v>1610.8609999999999</v>
      </c>
      <c r="G18" s="40">
        <v>1278.289</v>
      </c>
      <c r="H18" s="40">
        <v>0</v>
      </c>
      <c r="I18" s="40">
        <v>332.572</v>
      </c>
      <c r="J18" s="40">
        <v>0</v>
      </c>
      <c r="K18" s="19"/>
    </row>
    <row r="19" spans="3:11" s="17" customFormat="1" ht="22.5" x14ac:dyDescent="0.25">
      <c r="C19" s="18"/>
      <c r="D19" s="37" t="s">
        <v>27</v>
      </c>
      <c r="E19" s="38">
        <v>50</v>
      </c>
      <c r="F19" s="39">
        <f t="shared" si="0"/>
        <v>2778.6201000000001</v>
      </c>
      <c r="G19" s="40"/>
      <c r="H19" s="40"/>
      <c r="I19" s="40">
        <f>I20</f>
        <v>1278.289</v>
      </c>
      <c r="J19" s="40">
        <f>J22</f>
        <v>1500.3310999999999</v>
      </c>
      <c r="K19" s="19"/>
    </row>
    <row r="20" spans="3:11" s="17" customFormat="1" ht="15" customHeight="1" x14ac:dyDescent="0.25">
      <c r="C20" s="18"/>
      <c r="D20" s="37" t="s">
        <v>18</v>
      </c>
      <c r="E20" s="38">
        <v>60</v>
      </c>
      <c r="F20" s="39">
        <f t="shared" si="0"/>
        <v>1278.289</v>
      </c>
      <c r="G20" s="40"/>
      <c r="H20" s="40"/>
      <c r="I20" s="40">
        <f>G18</f>
        <v>1278.289</v>
      </c>
      <c r="J20" s="40"/>
      <c r="K20" s="19"/>
    </row>
    <row r="21" spans="3:11" s="17" customFormat="1" ht="15" customHeight="1" x14ac:dyDescent="0.25">
      <c r="C21" s="18"/>
      <c r="D21" s="37" t="s">
        <v>19</v>
      </c>
      <c r="E21" s="38">
        <v>70</v>
      </c>
      <c r="F21" s="39">
        <f t="shared" si="0"/>
        <v>0</v>
      </c>
      <c r="G21" s="40"/>
      <c r="H21" s="40"/>
      <c r="I21" s="40"/>
      <c r="J21" s="40"/>
      <c r="K21" s="19"/>
    </row>
    <row r="22" spans="3:11" s="17" customFormat="1" ht="15" customHeight="1" x14ac:dyDescent="0.25">
      <c r="C22" s="18"/>
      <c r="D22" s="37" t="s">
        <v>20</v>
      </c>
      <c r="E22" s="38">
        <v>80</v>
      </c>
      <c r="F22" s="39">
        <f t="shared" si="0"/>
        <v>1500.3310999999999</v>
      </c>
      <c r="G22" s="40"/>
      <c r="H22" s="40"/>
      <c r="I22" s="40"/>
      <c r="J22" s="40">
        <f>J26+J33</f>
        <v>1500.3310999999999</v>
      </c>
      <c r="K22" s="19"/>
    </row>
    <row r="23" spans="3:11" s="17" customFormat="1" ht="15" customHeight="1" x14ac:dyDescent="0.25">
      <c r="C23" s="18"/>
      <c r="D23" s="37" t="s">
        <v>28</v>
      </c>
      <c r="E23" s="38">
        <v>90</v>
      </c>
      <c r="F23" s="39">
        <f t="shared" si="0"/>
        <v>0</v>
      </c>
      <c r="G23" s="40"/>
      <c r="H23" s="40"/>
      <c r="I23" s="40"/>
      <c r="J23" s="40"/>
      <c r="K23" s="19"/>
    </row>
    <row r="24" spans="3:11" s="17" customFormat="1" ht="15" customHeight="1" x14ac:dyDescent="0.25">
      <c r="C24" s="18"/>
      <c r="D24" s="37" t="s">
        <v>29</v>
      </c>
      <c r="E24" s="38">
        <v>100</v>
      </c>
      <c r="F24" s="39">
        <f t="shared" si="0"/>
        <v>1631.9579999999999</v>
      </c>
      <c r="G24" s="40">
        <v>0</v>
      </c>
      <c r="H24" s="40">
        <v>0</v>
      </c>
      <c r="I24" s="40">
        <f>I26</f>
        <v>116.85899999999999</v>
      </c>
      <c r="J24" s="40">
        <f>J26</f>
        <v>1515.0989999999999</v>
      </c>
      <c r="K24" s="19"/>
    </row>
    <row r="25" spans="3:11" s="17" customFormat="1" ht="22.5" x14ac:dyDescent="0.25">
      <c r="C25" s="18"/>
      <c r="D25" s="37" t="s">
        <v>30</v>
      </c>
      <c r="E25" s="38">
        <v>110</v>
      </c>
      <c r="F25" s="39">
        <f t="shared" si="0"/>
        <v>0</v>
      </c>
      <c r="G25" s="40"/>
      <c r="H25" s="40"/>
      <c r="I25" s="40"/>
      <c r="J25" s="40"/>
      <c r="K25" s="19"/>
    </row>
    <row r="26" spans="3:11" s="17" customFormat="1" ht="15" customHeight="1" x14ac:dyDescent="0.25">
      <c r="C26" s="18"/>
      <c r="D26" s="37" t="s">
        <v>31</v>
      </c>
      <c r="E26" s="38">
        <v>120</v>
      </c>
      <c r="F26" s="39">
        <f t="shared" si="0"/>
        <v>1631.9579999999999</v>
      </c>
      <c r="G26" s="40">
        <v>0</v>
      </c>
      <c r="H26" s="40">
        <v>0</v>
      </c>
      <c r="I26" s="40">
        <v>116.85899999999999</v>
      </c>
      <c r="J26" s="40">
        <v>1515.0989999999999</v>
      </c>
      <c r="K26" s="19"/>
    </row>
    <row r="27" spans="3:11" s="17" customFormat="1" ht="22.5" x14ac:dyDescent="0.25">
      <c r="C27" s="18"/>
      <c r="D27" s="37" t="s">
        <v>32</v>
      </c>
      <c r="E27" s="38">
        <v>130</v>
      </c>
      <c r="F27" s="39">
        <f t="shared" si="0"/>
        <v>0</v>
      </c>
      <c r="G27" s="40"/>
      <c r="H27" s="40"/>
      <c r="I27" s="40"/>
      <c r="J27" s="40"/>
      <c r="K27" s="19"/>
    </row>
    <row r="28" spans="3:11" s="17" customFormat="1" ht="15" customHeight="1" x14ac:dyDescent="0.25">
      <c r="C28" s="18"/>
      <c r="D28" s="37" t="s">
        <v>33</v>
      </c>
      <c r="E28" s="38">
        <v>140</v>
      </c>
      <c r="F28" s="39">
        <f t="shared" si="0"/>
        <v>0</v>
      </c>
      <c r="G28" s="40"/>
      <c r="H28" s="40"/>
      <c r="I28" s="40"/>
      <c r="J28" s="40"/>
      <c r="K28" s="19"/>
    </row>
    <row r="29" spans="3:11" s="17" customFormat="1" ht="15" customHeight="1" x14ac:dyDescent="0.25">
      <c r="C29" s="18"/>
      <c r="D29" s="37" t="s">
        <v>34</v>
      </c>
      <c r="E29" s="38">
        <v>150</v>
      </c>
      <c r="F29" s="39">
        <f t="shared" si="0"/>
        <v>2778.6201000000001</v>
      </c>
      <c r="G29" s="40">
        <f>G18</f>
        <v>1278.289</v>
      </c>
      <c r="H29" s="40"/>
      <c r="I29" s="40">
        <f>J19</f>
        <v>1500.3310999999999</v>
      </c>
      <c r="J29" s="40"/>
      <c r="K29" s="19"/>
    </row>
    <row r="30" spans="3:11" s="17" customFormat="1" ht="15" customHeight="1" x14ac:dyDescent="0.25">
      <c r="C30" s="18"/>
      <c r="D30" s="37" t="s">
        <v>35</v>
      </c>
      <c r="E30" s="38">
        <v>160</v>
      </c>
      <c r="F30" s="39">
        <f t="shared" si="0"/>
        <v>0</v>
      </c>
      <c r="G30" s="40"/>
      <c r="H30" s="40"/>
      <c r="I30" s="40"/>
      <c r="J30" s="40"/>
      <c r="K30" s="19"/>
    </row>
    <row r="31" spans="3:11" s="17" customFormat="1" ht="22.5" x14ac:dyDescent="0.25">
      <c r="C31" s="18"/>
      <c r="D31" s="37" t="s">
        <v>36</v>
      </c>
      <c r="E31" s="38">
        <v>170</v>
      </c>
      <c r="F31" s="39">
        <f t="shared" si="0"/>
        <v>0</v>
      </c>
      <c r="G31" s="40"/>
      <c r="H31" s="40"/>
      <c r="I31" s="40"/>
      <c r="J31" s="40"/>
      <c r="K31" s="19"/>
    </row>
    <row r="32" spans="3:11" s="17" customFormat="1" ht="22.5" x14ac:dyDescent="0.25">
      <c r="C32" s="18"/>
      <c r="D32" s="37" t="s">
        <v>37</v>
      </c>
      <c r="E32" s="38">
        <v>180</v>
      </c>
      <c r="F32" s="39">
        <f t="shared" si="0"/>
        <v>0</v>
      </c>
      <c r="G32" s="40"/>
      <c r="H32" s="40"/>
      <c r="I32" s="40"/>
      <c r="J32" s="40"/>
      <c r="K32" s="19"/>
    </row>
    <row r="33" spans="3:11" s="17" customFormat="1" ht="15" customHeight="1" x14ac:dyDescent="0.25">
      <c r="C33" s="18"/>
      <c r="D33" s="37" t="s">
        <v>38</v>
      </c>
      <c r="E33" s="38">
        <v>190</v>
      </c>
      <c r="F33" s="39">
        <f t="shared" si="0"/>
        <v>-21.09699999999998</v>
      </c>
      <c r="G33" s="40">
        <v>0</v>
      </c>
      <c r="H33" s="40">
        <v>0</v>
      </c>
      <c r="I33" s="40">
        <f>(F15-F24)*0.3</f>
        <v>-6.3290999999999942</v>
      </c>
      <c r="J33" s="40">
        <f>F15-F24-I33</f>
        <v>-14.767899999999987</v>
      </c>
      <c r="K33" s="19"/>
    </row>
    <row r="34" spans="3:11" s="17" customFormat="1" ht="15" customHeight="1" x14ac:dyDescent="0.25">
      <c r="C34" s="18"/>
      <c r="D34" s="37" t="s">
        <v>39</v>
      </c>
      <c r="E34" s="38">
        <v>200</v>
      </c>
      <c r="F34" s="39">
        <f t="shared" si="0"/>
        <v>0</v>
      </c>
      <c r="G34" s="40">
        <v>0</v>
      </c>
      <c r="H34" s="40">
        <v>0</v>
      </c>
      <c r="I34" s="40">
        <v>0</v>
      </c>
      <c r="J34" s="40">
        <v>0</v>
      </c>
      <c r="K34" s="19"/>
    </row>
    <row r="35" spans="3:11" s="17" customFormat="1" ht="15" customHeight="1" x14ac:dyDescent="0.25">
      <c r="C35" s="18"/>
      <c r="D35" s="37" t="s">
        <v>40</v>
      </c>
      <c r="E35" s="38">
        <v>210</v>
      </c>
      <c r="F35" s="39">
        <f t="shared" si="0"/>
        <v>0</v>
      </c>
      <c r="G35" s="39">
        <f>(G15+G19+G31)-(G24+G29+G30+G32+G33)</f>
        <v>0</v>
      </c>
      <c r="H35" s="39">
        <f>(H15+H19+H31)-(H24+H29+H30+H32+H33)</f>
        <v>0</v>
      </c>
      <c r="I35" s="39">
        <f>(I15+I19+I31)-(I24+I29+I30+I32+I33)</f>
        <v>0</v>
      </c>
      <c r="J35" s="39">
        <f>(J15+J19+J31)-(J24+J29+J30+J32+J33)</f>
        <v>0</v>
      </c>
      <c r="K35" s="19"/>
    </row>
    <row r="36" spans="3:11" s="17" customFormat="1" ht="15" customHeight="1" x14ac:dyDescent="0.25">
      <c r="C36" s="18"/>
      <c r="D36" s="46" t="s">
        <v>41</v>
      </c>
      <c r="E36" s="46"/>
      <c r="F36" s="46"/>
      <c r="G36" s="46"/>
      <c r="H36" s="46"/>
      <c r="I36" s="46"/>
      <c r="J36" s="46"/>
      <c r="K36" s="19"/>
    </row>
    <row r="37" spans="3:11" s="17" customFormat="1" ht="22.5" x14ac:dyDescent="0.25">
      <c r="C37" s="18"/>
      <c r="D37" s="37" t="s">
        <v>23</v>
      </c>
      <c r="E37" s="38">
        <v>300</v>
      </c>
      <c r="F37" s="39">
        <f t="shared" si="0"/>
        <v>4.2300000000000004</v>
      </c>
      <c r="G37" s="40">
        <f>G40</f>
        <v>3.3374700000000006</v>
      </c>
      <c r="H37" s="40">
        <v>0</v>
      </c>
      <c r="I37" s="40">
        <f>I40</f>
        <v>0.89253000000000005</v>
      </c>
      <c r="J37" s="40">
        <v>0</v>
      </c>
      <c r="K37" s="19"/>
    </row>
    <row r="38" spans="3:11" s="17" customFormat="1" ht="15" customHeight="1" x14ac:dyDescent="0.25">
      <c r="C38" s="18"/>
      <c r="D38" s="37" t="s">
        <v>24</v>
      </c>
      <c r="E38" s="38">
        <v>310</v>
      </c>
      <c r="F38" s="39">
        <f t="shared" si="0"/>
        <v>0</v>
      </c>
      <c r="G38" s="40"/>
      <c r="H38" s="40"/>
      <c r="I38" s="40"/>
      <c r="J38" s="40"/>
      <c r="K38" s="19"/>
    </row>
    <row r="39" spans="3:11" s="17" customFormat="1" ht="15" customHeight="1" x14ac:dyDescent="0.25">
      <c r="C39" s="18"/>
      <c r="D39" s="37" t="s">
        <v>25</v>
      </c>
      <c r="E39" s="38">
        <v>320</v>
      </c>
      <c r="F39" s="39">
        <f t="shared" si="0"/>
        <v>0</v>
      </c>
      <c r="G39" s="40"/>
      <c r="H39" s="40"/>
      <c r="I39" s="40"/>
      <c r="J39" s="40"/>
      <c r="K39" s="19"/>
    </row>
    <row r="40" spans="3:11" s="17" customFormat="1" ht="15" customHeight="1" x14ac:dyDescent="0.25">
      <c r="C40" s="18"/>
      <c r="D40" s="37" t="s">
        <v>26</v>
      </c>
      <c r="E40" s="38">
        <v>330</v>
      </c>
      <c r="F40" s="39">
        <f t="shared" si="0"/>
        <v>4.2300000000000004</v>
      </c>
      <c r="G40" s="40">
        <f>4.23-I40</f>
        <v>3.3374700000000006</v>
      </c>
      <c r="H40" s="40">
        <v>0</v>
      </c>
      <c r="I40" s="40">
        <f>4.23*0.211</f>
        <v>0.89253000000000005</v>
      </c>
      <c r="J40" s="40">
        <v>0</v>
      </c>
      <c r="K40" s="19"/>
    </row>
    <row r="41" spans="3:11" s="17" customFormat="1" ht="22.5" x14ac:dyDescent="0.25">
      <c r="C41" s="18"/>
      <c r="D41" s="37" t="s">
        <v>27</v>
      </c>
      <c r="E41" s="38">
        <v>340</v>
      </c>
      <c r="F41" s="39">
        <f t="shared" si="0"/>
        <v>6.5851790000000001</v>
      </c>
      <c r="G41" s="40"/>
      <c r="H41" s="40"/>
      <c r="I41" s="40">
        <f>I42</f>
        <v>3.3374700000000006</v>
      </c>
      <c r="J41" s="40">
        <f>J44</f>
        <v>3.247709</v>
      </c>
      <c r="K41" s="19"/>
    </row>
    <row r="42" spans="3:11" s="17" customFormat="1" ht="15" customHeight="1" x14ac:dyDescent="0.25">
      <c r="C42" s="18"/>
      <c r="D42" s="37" t="s">
        <v>18</v>
      </c>
      <c r="E42" s="38">
        <v>350</v>
      </c>
      <c r="F42" s="39">
        <f t="shared" si="0"/>
        <v>3.3374700000000006</v>
      </c>
      <c r="G42" s="40"/>
      <c r="H42" s="40"/>
      <c r="I42" s="40">
        <f>G40</f>
        <v>3.3374700000000006</v>
      </c>
      <c r="J42" s="40"/>
      <c r="K42" s="19"/>
    </row>
    <row r="43" spans="3:11" s="17" customFormat="1" ht="15" customHeight="1" x14ac:dyDescent="0.25">
      <c r="C43" s="18"/>
      <c r="D43" s="37" t="s">
        <v>19</v>
      </c>
      <c r="E43" s="38">
        <v>360</v>
      </c>
      <c r="F43" s="39">
        <f t="shared" si="0"/>
        <v>0</v>
      </c>
      <c r="G43" s="40"/>
      <c r="H43" s="40"/>
      <c r="I43" s="40"/>
      <c r="J43" s="40"/>
      <c r="K43" s="19"/>
    </row>
    <row r="44" spans="3:11" s="17" customFormat="1" ht="15" customHeight="1" x14ac:dyDescent="0.25">
      <c r="C44" s="18"/>
      <c r="D44" s="37" t="s">
        <v>20</v>
      </c>
      <c r="E44" s="38">
        <v>370</v>
      </c>
      <c r="F44" s="39">
        <f t="shared" si="0"/>
        <v>3.247709</v>
      </c>
      <c r="G44" s="40"/>
      <c r="H44" s="40"/>
      <c r="I44" s="40"/>
      <c r="J44" s="40">
        <f>J48+J55</f>
        <v>3.247709</v>
      </c>
      <c r="K44" s="19"/>
    </row>
    <row r="45" spans="3:11" s="17" customFormat="1" ht="15" customHeight="1" x14ac:dyDescent="0.25">
      <c r="C45" s="18"/>
      <c r="D45" s="37" t="s">
        <v>28</v>
      </c>
      <c r="E45" s="38">
        <v>380</v>
      </c>
      <c r="F45" s="39">
        <f t="shared" si="0"/>
        <v>0</v>
      </c>
      <c r="G45" s="40"/>
      <c r="H45" s="40"/>
      <c r="I45" s="40"/>
      <c r="J45" s="40"/>
      <c r="K45" s="19"/>
    </row>
    <row r="46" spans="3:11" s="17" customFormat="1" ht="15" customHeight="1" x14ac:dyDescent="0.25">
      <c r="C46" s="18"/>
      <c r="D46" s="37" t="s">
        <v>29</v>
      </c>
      <c r="E46" s="38">
        <v>390</v>
      </c>
      <c r="F46" s="39">
        <f t="shared" si="0"/>
        <v>4.09</v>
      </c>
      <c r="G46" s="40">
        <v>0</v>
      </c>
      <c r="H46" s="40">
        <v>0</v>
      </c>
      <c r="I46" s="40">
        <f>I48</f>
        <v>0.94029099999999999</v>
      </c>
      <c r="J46" s="40">
        <f>J48</f>
        <v>3.1497089999999996</v>
      </c>
      <c r="K46" s="19"/>
    </row>
    <row r="47" spans="3:11" s="17" customFormat="1" ht="22.5" x14ac:dyDescent="0.25">
      <c r="C47" s="18"/>
      <c r="D47" s="37" t="s">
        <v>30</v>
      </c>
      <c r="E47" s="38">
        <v>400</v>
      </c>
      <c r="F47" s="39">
        <f t="shared" si="0"/>
        <v>0</v>
      </c>
      <c r="G47" s="40"/>
      <c r="H47" s="40"/>
      <c r="I47" s="40"/>
      <c r="J47" s="40"/>
      <c r="K47" s="19"/>
    </row>
    <row r="48" spans="3:11" s="17" customFormat="1" ht="15" customHeight="1" x14ac:dyDescent="0.25">
      <c r="C48" s="18"/>
      <c r="D48" s="37" t="s">
        <v>31</v>
      </c>
      <c r="E48" s="38">
        <v>410</v>
      </c>
      <c r="F48" s="39">
        <f t="shared" si="0"/>
        <v>4.09</v>
      </c>
      <c r="G48" s="40">
        <v>0</v>
      </c>
      <c r="H48" s="40">
        <v>0</v>
      </c>
      <c r="I48" s="40">
        <f>4.09*0.2299</f>
        <v>0.94029099999999999</v>
      </c>
      <c r="J48" s="40">
        <f>4.09-I48</f>
        <v>3.1497089999999996</v>
      </c>
      <c r="K48" s="19"/>
    </row>
    <row r="49" spans="3:11" s="17" customFormat="1" ht="15" customHeight="1" x14ac:dyDescent="0.25">
      <c r="C49" s="18"/>
      <c r="D49" s="37" t="s">
        <v>42</v>
      </c>
      <c r="E49" s="38">
        <v>420</v>
      </c>
      <c r="F49" s="39">
        <f t="shared" si="0"/>
        <v>0</v>
      </c>
      <c r="G49" s="40"/>
      <c r="H49" s="40"/>
      <c r="I49" s="40"/>
      <c r="J49" s="40"/>
      <c r="K49" s="19"/>
    </row>
    <row r="50" spans="3:11" s="17" customFormat="1" ht="15" customHeight="1" x14ac:dyDescent="0.25">
      <c r="C50" s="18"/>
      <c r="D50" s="37" t="s">
        <v>33</v>
      </c>
      <c r="E50" s="38">
        <v>430</v>
      </c>
      <c r="F50" s="39">
        <f t="shared" si="0"/>
        <v>0</v>
      </c>
      <c r="G50" s="40"/>
      <c r="H50" s="40"/>
      <c r="I50" s="40"/>
      <c r="J50" s="40"/>
      <c r="K50" s="19"/>
    </row>
    <row r="51" spans="3:11" s="17" customFormat="1" ht="15" customHeight="1" x14ac:dyDescent="0.25">
      <c r="C51" s="18"/>
      <c r="D51" s="37" t="s">
        <v>34</v>
      </c>
      <c r="E51" s="38">
        <v>440</v>
      </c>
      <c r="F51" s="39">
        <f t="shared" si="0"/>
        <v>6.5851790000000001</v>
      </c>
      <c r="G51" s="40">
        <f>I42</f>
        <v>3.3374700000000006</v>
      </c>
      <c r="H51" s="40"/>
      <c r="I51" s="40">
        <f>J44</f>
        <v>3.247709</v>
      </c>
      <c r="J51" s="40"/>
      <c r="K51" s="19"/>
    </row>
    <row r="52" spans="3:11" s="17" customFormat="1" ht="15" customHeight="1" x14ac:dyDescent="0.25">
      <c r="C52" s="18"/>
      <c r="D52" s="37" t="s">
        <v>35</v>
      </c>
      <c r="E52" s="38">
        <v>450</v>
      </c>
      <c r="F52" s="39">
        <f t="shared" si="0"/>
        <v>0</v>
      </c>
      <c r="G52" s="40"/>
      <c r="H52" s="40"/>
      <c r="I52" s="40"/>
      <c r="J52" s="40"/>
      <c r="K52" s="19"/>
    </row>
    <row r="53" spans="3:11" s="17" customFormat="1" ht="22.5" x14ac:dyDescent="0.25">
      <c r="C53" s="18"/>
      <c r="D53" s="37" t="s">
        <v>36</v>
      </c>
      <c r="E53" s="38">
        <v>460</v>
      </c>
      <c r="F53" s="39">
        <f t="shared" si="0"/>
        <v>0</v>
      </c>
      <c r="G53" s="40"/>
      <c r="H53" s="40"/>
      <c r="I53" s="40"/>
      <c r="J53" s="40"/>
      <c r="K53" s="19"/>
    </row>
    <row r="54" spans="3:11" s="17" customFormat="1" ht="22.5" x14ac:dyDescent="0.25">
      <c r="C54" s="18"/>
      <c r="D54" s="37" t="s">
        <v>37</v>
      </c>
      <c r="E54" s="38">
        <v>470</v>
      </c>
      <c r="F54" s="39">
        <f t="shared" si="0"/>
        <v>0</v>
      </c>
      <c r="G54" s="40"/>
      <c r="H54" s="40"/>
      <c r="I54" s="40"/>
      <c r="J54" s="40"/>
      <c r="K54" s="19"/>
    </row>
    <row r="55" spans="3:11" s="17" customFormat="1" ht="15" customHeight="1" x14ac:dyDescent="0.25">
      <c r="C55" s="18"/>
      <c r="D55" s="37" t="s">
        <v>38</v>
      </c>
      <c r="E55" s="38">
        <v>480</v>
      </c>
      <c r="F55" s="39">
        <f t="shared" si="0"/>
        <v>0.14000000000000057</v>
      </c>
      <c r="G55" s="40">
        <v>0</v>
      </c>
      <c r="H55" s="40">
        <v>0</v>
      </c>
      <c r="I55" s="40">
        <f>(F37-F46)*0.3</f>
        <v>4.2000000000000169E-2</v>
      </c>
      <c r="J55" s="40">
        <f>F37-F46-I55</f>
        <v>9.8000000000000392E-2</v>
      </c>
      <c r="K55" s="19"/>
    </row>
    <row r="56" spans="3:11" s="17" customFormat="1" ht="15" customHeight="1" x14ac:dyDescent="0.25">
      <c r="C56" s="18"/>
      <c r="D56" s="37" t="s">
        <v>39</v>
      </c>
      <c r="E56" s="38">
        <v>490</v>
      </c>
      <c r="F56" s="39">
        <f t="shared" si="0"/>
        <v>0</v>
      </c>
      <c r="G56" s="40">
        <v>0</v>
      </c>
      <c r="H56" s="40">
        <v>0</v>
      </c>
      <c r="I56" s="40">
        <v>0</v>
      </c>
      <c r="J56" s="40">
        <v>0</v>
      </c>
      <c r="K56" s="19"/>
    </row>
    <row r="57" spans="3:11" s="17" customFormat="1" ht="15" customHeight="1" x14ac:dyDescent="0.25">
      <c r="C57" s="18"/>
      <c r="D57" s="37" t="s">
        <v>40</v>
      </c>
      <c r="E57" s="38">
        <v>500</v>
      </c>
      <c r="F57" s="39">
        <f t="shared" si="0"/>
        <v>0</v>
      </c>
      <c r="G57" s="39">
        <f>(G37+G41+G53)-(G46+G51+G52+G54+G55)</f>
        <v>0</v>
      </c>
      <c r="H57" s="39">
        <f>(H37+H41+H53)-(H46+H51+H52+H54+H55)</f>
        <v>0</v>
      </c>
      <c r="I57" s="39">
        <f>(I37+I41+I53)-(I46+I51+I52+I54+I55)</f>
        <v>0</v>
      </c>
      <c r="J57" s="39">
        <f>(J37+J41+J53)-(J46+J51+J52+J54+J55)</f>
        <v>0</v>
      </c>
      <c r="K57" s="19"/>
    </row>
    <row r="58" spans="3:11" s="17" customFormat="1" ht="15" customHeight="1" x14ac:dyDescent="0.25">
      <c r="C58" s="18"/>
      <c r="D58" s="46" t="s">
        <v>41</v>
      </c>
      <c r="E58" s="46"/>
      <c r="F58" s="46"/>
      <c r="G58" s="46"/>
      <c r="H58" s="46"/>
      <c r="I58" s="46"/>
      <c r="J58" s="46"/>
      <c r="K58" s="19"/>
    </row>
    <row r="59" spans="3:11" s="17" customFormat="1" ht="15" customHeight="1" x14ac:dyDescent="0.25">
      <c r="C59" s="18"/>
      <c r="D59" s="37" t="s">
        <v>43</v>
      </c>
      <c r="E59" s="38">
        <v>600</v>
      </c>
      <c r="F59" s="39">
        <f t="shared" si="0"/>
        <v>4.09</v>
      </c>
      <c r="G59" s="40"/>
      <c r="H59" s="40"/>
      <c r="I59" s="40">
        <f>I48</f>
        <v>0.94029099999999999</v>
      </c>
      <c r="J59" s="40">
        <f>J48</f>
        <v>3.1497089999999996</v>
      </c>
      <c r="K59" s="19"/>
    </row>
    <row r="60" spans="3:11" s="17" customFormat="1" ht="15" customHeight="1" x14ac:dyDescent="0.25">
      <c r="C60" s="18"/>
      <c r="D60" s="37" t="s">
        <v>44</v>
      </c>
      <c r="E60" s="38">
        <v>610</v>
      </c>
      <c r="F60" s="39">
        <f t="shared" si="0"/>
        <v>0</v>
      </c>
      <c r="G60" s="40"/>
      <c r="H60" s="40"/>
      <c r="I60" s="40"/>
      <c r="J60" s="40"/>
      <c r="K60" s="19"/>
    </row>
    <row r="61" spans="3:11" s="17" customFormat="1" ht="15" customHeight="1" x14ac:dyDescent="0.25">
      <c r="C61" s="18"/>
      <c r="D61" s="37" t="s">
        <v>45</v>
      </c>
      <c r="E61" s="38">
        <v>620</v>
      </c>
      <c r="F61" s="39">
        <f t="shared" si="0"/>
        <v>0</v>
      </c>
      <c r="G61" s="40"/>
      <c r="H61" s="40"/>
      <c r="I61" s="40"/>
      <c r="J61" s="40"/>
      <c r="K61" s="19"/>
    </row>
    <row r="62" spans="3:11" s="17" customFormat="1" ht="15" customHeight="1" x14ac:dyDescent="0.25">
      <c r="C62" s="18"/>
      <c r="D62" s="46" t="s">
        <v>46</v>
      </c>
      <c r="E62" s="46"/>
      <c r="F62" s="46"/>
      <c r="G62" s="46"/>
      <c r="H62" s="46"/>
      <c r="I62" s="46"/>
      <c r="J62" s="46"/>
      <c r="K62" s="19"/>
    </row>
    <row r="63" spans="3:11" s="17" customFormat="1" ht="22.5" x14ac:dyDescent="0.25">
      <c r="C63" s="18"/>
      <c r="D63" s="37" t="s">
        <v>47</v>
      </c>
      <c r="E63" s="38">
        <v>700</v>
      </c>
      <c r="F63" s="39">
        <f t="shared" si="0"/>
        <v>0</v>
      </c>
      <c r="G63" s="40"/>
      <c r="H63" s="40"/>
      <c r="I63" s="40"/>
      <c r="J63" s="40"/>
      <c r="K63" s="19"/>
    </row>
    <row r="64" spans="3:11" ht="15" customHeight="1" x14ac:dyDescent="0.25">
      <c r="C64" s="5"/>
      <c r="D64" s="37" t="s">
        <v>48</v>
      </c>
      <c r="E64" s="38">
        <v>710</v>
      </c>
      <c r="F64" s="39">
        <f t="shared" si="0"/>
        <v>0</v>
      </c>
      <c r="G64" s="41"/>
      <c r="H64" s="41"/>
      <c r="I64" s="41"/>
      <c r="J64" s="41"/>
      <c r="K64" s="14"/>
    </row>
    <row r="65" spans="3:12" ht="15" customHeight="1" x14ac:dyDescent="0.25">
      <c r="C65" s="5"/>
      <c r="D65" s="37" t="s">
        <v>49</v>
      </c>
      <c r="E65" s="38">
        <v>720</v>
      </c>
      <c r="F65" s="39">
        <f t="shared" si="0"/>
        <v>0</v>
      </c>
      <c r="G65" s="41"/>
      <c r="H65" s="41"/>
      <c r="I65" s="41"/>
      <c r="J65" s="41"/>
      <c r="K65" s="14"/>
    </row>
    <row r="66" spans="3:12" ht="15" customHeight="1" x14ac:dyDescent="0.25">
      <c r="C66" s="5"/>
      <c r="D66" s="37" t="s">
        <v>50</v>
      </c>
      <c r="E66" s="38">
        <v>730</v>
      </c>
      <c r="F66" s="39">
        <f t="shared" si="0"/>
        <v>0</v>
      </c>
      <c r="G66" s="41"/>
      <c r="H66" s="41"/>
      <c r="I66" s="41"/>
      <c r="J66" s="41"/>
      <c r="K66" s="14"/>
    </row>
    <row r="67" spans="3:12" ht="15" customHeight="1" x14ac:dyDescent="0.25">
      <c r="C67" s="5"/>
      <c r="D67" s="37" t="s">
        <v>51</v>
      </c>
      <c r="E67" s="38">
        <v>740</v>
      </c>
      <c r="F67" s="39">
        <f t="shared" si="0"/>
        <v>0</v>
      </c>
      <c r="G67" s="41"/>
      <c r="H67" s="41"/>
      <c r="I67" s="41"/>
      <c r="J67" s="41"/>
      <c r="K67" s="14"/>
    </row>
    <row r="68" spans="3:12" ht="22.5" x14ac:dyDescent="0.25">
      <c r="C68" s="5"/>
      <c r="D68" s="37" t="s">
        <v>52</v>
      </c>
      <c r="E68" s="38">
        <v>750</v>
      </c>
      <c r="F68" s="39">
        <f t="shared" si="0"/>
        <v>1631.9579999999999</v>
      </c>
      <c r="G68" s="41">
        <f>G69</f>
        <v>0</v>
      </c>
      <c r="H68" s="41">
        <f>H69</f>
        <v>0</v>
      </c>
      <c r="I68" s="41">
        <f>I69</f>
        <v>116.85899999999999</v>
      </c>
      <c r="J68" s="41">
        <f>J69</f>
        <v>1515.0989999999999</v>
      </c>
      <c r="K68" s="14"/>
    </row>
    <row r="69" spans="3:12" ht="15" customHeight="1" x14ac:dyDescent="0.25">
      <c r="C69" s="5"/>
      <c r="D69" s="37" t="s">
        <v>48</v>
      </c>
      <c r="E69" s="38">
        <v>760</v>
      </c>
      <c r="F69" s="39">
        <f t="shared" si="0"/>
        <v>1631.9579999999999</v>
      </c>
      <c r="G69" s="41">
        <f>G26</f>
        <v>0</v>
      </c>
      <c r="H69" s="41">
        <f>H26</f>
        <v>0</v>
      </c>
      <c r="I69" s="41">
        <f>I26</f>
        <v>116.85899999999999</v>
      </c>
      <c r="J69" s="41">
        <f>J26</f>
        <v>1515.0989999999999</v>
      </c>
      <c r="K69" s="14"/>
    </row>
    <row r="70" spans="3:12" ht="15" customHeight="1" x14ac:dyDescent="0.25">
      <c r="C70" s="5"/>
      <c r="D70" s="37" t="s">
        <v>49</v>
      </c>
      <c r="E70" s="38">
        <v>770</v>
      </c>
      <c r="F70" s="39">
        <f t="shared" si="0"/>
        <v>0</v>
      </c>
      <c r="G70" s="41"/>
      <c r="H70" s="41"/>
      <c r="I70" s="41"/>
      <c r="J70" s="41"/>
      <c r="K70" s="14"/>
    </row>
    <row r="71" spans="3:12" ht="15" customHeight="1" x14ac:dyDescent="0.25">
      <c r="C71" s="5"/>
      <c r="D71" s="37" t="s">
        <v>50</v>
      </c>
      <c r="E71" s="38">
        <v>780</v>
      </c>
      <c r="F71" s="39">
        <f t="shared" si="0"/>
        <v>0</v>
      </c>
      <c r="G71" s="41"/>
      <c r="H71" s="41"/>
      <c r="I71" s="41"/>
      <c r="J71" s="41"/>
      <c r="K71" s="14"/>
    </row>
    <row r="72" spans="3:12" ht="15" customHeight="1" x14ac:dyDescent="0.25">
      <c r="C72" s="5"/>
      <c r="D72" s="37" t="s">
        <v>51</v>
      </c>
      <c r="E72" s="38">
        <v>790</v>
      </c>
      <c r="F72" s="39">
        <f t="shared" si="0"/>
        <v>0</v>
      </c>
      <c r="G72" s="41"/>
      <c r="H72" s="41"/>
      <c r="I72" s="41"/>
      <c r="J72" s="41"/>
      <c r="K72" s="14"/>
    </row>
    <row r="73" spans="3:12" ht="15" customHeight="1" x14ac:dyDescent="0.25">
      <c r="C73" s="5"/>
      <c r="D73" s="46" t="s">
        <v>53</v>
      </c>
      <c r="E73" s="46"/>
      <c r="F73" s="46"/>
      <c r="G73" s="46"/>
      <c r="H73" s="46"/>
      <c r="I73" s="46"/>
      <c r="J73" s="46"/>
      <c r="K73" s="14"/>
    </row>
    <row r="74" spans="3:12" ht="22.5" x14ac:dyDescent="0.25">
      <c r="C74" s="5"/>
      <c r="D74" s="37" t="s">
        <v>47</v>
      </c>
      <c r="E74" s="38">
        <v>800</v>
      </c>
      <c r="F74" s="39">
        <f t="shared" si="0"/>
        <v>0</v>
      </c>
      <c r="G74" s="41"/>
      <c r="H74" s="41"/>
      <c r="I74" s="41"/>
      <c r="J74" s="41"/>
      <c r="K74" s="14"/>
    </row>
    <row r="75" spans="3:12" ht="15" customHeight="1" x14ac:dyDescent="0.25">
      <c r="C75" s="5"/>
      <c r="D75" s="37" t="s">
        <v>48</v>
      </c>
      <c r="E75" s="38">
        <v>810</v>
      </c>
      <c r="F75" s="39">
        <f t="shared" si="0"/>
        <v>0</v>
      </c>
      <c r="G75" s="41"/>
      <c r="H75" s="41"/>
      <c r="I75" s="41"/>
      <c r="J75" s="41"/>
      <c r="K75" s="14"/>
    </row>
    <row r="76" spans="3:12" ht="15" customHeight="1" x14ac:dyDescent="0.25">
      <c r="C76" s="5"/>
      <c r="D76" s="37" t="s">
        <v>49</v>
      </c>
      <c r="E76" s="38">
        <v>820</v>
      </c>
      <c r="F76" s="39">
        <f t="shared" si="0"/>
        <v>0</v>
      </c>
      <c r="G76" s="41"/>
      <c r="H76" s="41"/>
      <c r="I76" s="41"/>
      <c r="J76" s="41"/>
      <c r="K76" s="14"/>
    </row>
    <row r="77" spans="3:12" ht="15" customHeight="1" x14ac:dyDescent="0.25">
      <c r="C77" s="5"/>
      <c r="D77" s="37" t="s">
        <v>50</v>
      </c>
      <c r="E77" s="38">
        <v>830</v>
      </c>
      <c r="F77" s="39">
        <f t="shared" si="0"/>
        <v>0</v>
      </c>
      <c r="G77" s="41"/>
      <c r="H77" s="41"/>
      <c r="I77" s="41"/>
      <c r="J77" s="41"/>
      <c r="K77" s="14"/>
    </row>
    <row r="78" spans="3:12" ht="15" customHeight="1" x14ac:dyDescent="0.25">
      <c r="C78" s="5"/>
      <c r="D78" s="37" t="s">
        <v>51</v>
      </c>
      <c r="E78" s="38">
        <v>840</v>
      </c>
      <c r="F78" s="39">
        <f t="shared" si="0"/>
        <v>0</v>
      </c>
      <c r="G78" s="41"/>
      <c r="H78" s="41"/>
      <c r="I78" s="41"/>
      <c r="J78" s="41"/>
      <c r="K78" s="14"/>
    </row>
    <row r="79" spans="3:12" ht="22.5" x14ac:dyDescent="0.25">
      <c r="C79" s="5"/>
      <c r="D79" s="37" t="s">
        <v>52</v>
      </c>
      <c r="E79" s="38">
        <v>850</v>
      </c>
      <c r="F79" s="39">
        <f t="shared" si="0"/>
        <v>2478.7810061999999</v>
      </c>
      <c r="G79" s="42">
        <f>G80</f>
        <v>0</v>
      </c>
      <c r="H79" s="42">
        <f>H80</f>
        <v>0</v>
      </c>
      <c r="I79" s="42">
        <f>I80</f>
        <v>177.49713509999998</v>
      </c>
      <c r="J79" s="42">
        <f>J80</f>
        <v>2301.2838710999999</v>
      </c>
      <c r="K79" s="26"/>
      <c r="L79" s="27"/>
    </row>
    <row r="80" spans="3:12" ht="15" customHeight="1" x14ac:dyDescent="0.25">
      <c r="C80" s="5"/>
      <c r="D80" s="37" t="s">
        <v>48</v>
      </c>
      <c r="E80" s="38">
        <v>860</v>
      </c>
      <c r="F80" s="39">
        <f t="shared" ref="F80:F86" si="1">SUM(G80:J80)</f>
        <v>2478.7810061999999</v>
      </c>
      <c r="G80" s="42">
        <v>0</v>
      </c>
      <c r="H80" s="42">
        <v>0</v>
      </c>
      <c r="I80" s="41">
        <f>I69*1.5189</f>
        <v>177.49713509999998</v>
      </c>
      <c r="J80" s="41">
        <f>J69*1.5189</f>
        <v>2301.2838710999999</v>
      </c>
      <c r="K80" s="26"/>
      <c r="L80" s="27"/>
    </row>
    <row r="81" spans="3:19" ht="15" customHeight="1" x14ac:dyDescent="0.25">
      <c r="C81" s="5"/>
      <c r="D81" s="37" t="s">
        <v>49</v>
      </c>
      <c r="E81" s="38">
        <v>870</v>
      </c>
      <c r="F81" s="39">
        <f t="shared" si="1"/>
        <v>0</v>
      </c>
      <c r="G81" s="42"/>
      <c r="H81" s="42"/>
      <c r="I81" s="42"/>
      <c r="J81" s="42"/>
      <c r="K81" s="26"/>
      <c r="L81" s="27"/>
    </row>
    <row r="82" spans="3:19" ht="15" customHeight="1" x14ac:dyDescent="0.25">
      <c r="C82" s="5"/>
      <c r="D82" s="37" t="s">
        <v>50</v>
      </c>
      <c r="E82" s="38">
        <v>880</v>
      </c>
      <c r="F82" s="39">
        <f t="shared" si="1"/>
        <v>0</v>
      </c>
      <c r="G82" s="41"/>
      <c r="H82" s="41"/>
      <c r="I82" s="41"/>
      <c r="J82" s="41"/>
      <c r="K82" s="26"/>
      <c r="L82" s="27"/>
    </row>
    <row r="83" spans="3:19" ht="15" customHeight="1" x14ac:dyDescent="0.25">
      <c r="C83" s="5"/>
      <c r="D83" s="37" t="s">
        <v>51</v>
      </c>
      <c r="E83" s="38">
        <v>890</v>
      </c>
      <c r="F83" s="39">
        <f t="shared" si="1"/>
        <v>0</v>
      </c>
      <c r="G83" s="43"/>
      <c r="H83" s="43"/>
      <c r="I83" s="43"/>
      <c r="J83" s="43"/>
      <c r="K83" s="26"/>
      <c r="L83" s="27"/>
    </row>
    <row r="84" spans="3:19" ht="15" customHeight="1" x14ac:dyDescent="0.25">
      <c r="C84" s="5"/>
      <c r="D84" s="37" t="s">
        <v>54</v>
      </c>
      <c r="E84" s="38">
        <v>900</v>
      </c>
      <c r="F84" s="39">
        <f t="shared" si="1"/>
        <v>0</v>
      </c>
      <c r="G84" s="43"/>
      <c r="H84" s="43"/>
      <c r="I84" s="43"/>
      <c r="J84" s="43"/>
      <c r="K84" s="26"/>
      <c r="L84" s="27"/>
    </row>
    <row r="85" spans="3:19" ht="15" customHeight="1" x14ac:dyDescent="0.25">
      <c r="C85" s="5"/>
      <c r="D85" s="37" t="s">
        <v>51</v>
      </c>
      <c r="E85" s="38">
        <v>910</v>
      </c>
      <c r="F85" s="39">
        <f t="shared" si="1"/>
        <v>0</v>
      </c>
      <c r="G85" s="43"/>
      <c r="H85" s="43"/>
      <c r="I85" s="43"/>
      <c r="J85" s="43"/>
      <c r="K85" s="26"/>
      <c r="L85" s="27"/>
    </row>
    <row r="86" spans="3:19" ht="15" customHeight="1" x14ac:dyDescent="0.25">
      <c r="C86" s="5"/>
      <c r="D86" s="37" t="s">
        <v>50</v>
      </c>
      <c r="E86" s="38">
        <v>920</v>
      </c>
      <c r="F86" s="39">
        <f t="shared" si="1"/>
        <v>0</v>
      </c>
      <c r="G86" s="43"/>
      <c r="H86" s="43"/>
      <c r="I86" s="43"/>
      <c r="J86" s="43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VID983055:VIH983075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VRZ983055:VSD983075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WBV983055:WBZ983075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WLR983055:WLV983075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VN983055:WVR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F37:J57 F63:J72 F59:J61 F15:J35 F74:J8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tabSelected="1" view="pageBreakPreview" topLeftCell="C7" zoomScaleNormal="100" zoomScaleSheetLayoutView="100" workbookViewId="0">
      <selection activeCell="I85" sqref="I85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32" t="s">
        <v>70</v>
      </c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47" t="s">
        <v>14</v>
      </c>
      <c r="E11" s="47" t="s">
        <v>15</v>
      </c>
      <c r="F11" s="47" t="s">
        <v>16</v>
      </c>
      <c r="G11" s="47" t="s">
        <v>17</v>
      </c>
      <c r="H11" s="47"/>
      <c r="I11" s="47"/>
      <c r="J11" s="47"/>
      <c r="K11" s="14"/>
    </row>
    <row r="12" spans="1:17" ht="15" customHeight="1" x14ac:dyDescent="0.25">
      <c r="C12" s="5"/>
      <c r="D12" s="47"/>
      <c r="E12" s="47"/>
      <c r="F12" s="47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ht="12" customHeight="1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25">
      <c r="C14" s="18"/>
      <c r="D14" s="46" t="s">
        <v>22</v>
      </c>
      <c r="E14" s="46"/>
      <c r="F14" s="46"/>
      <c r="G14" s="46"/>
      <c r="H14" s="46"/>
      <c r="I14" s="46"/>
      <c r="J14" s="46"/>
      <c r="K14" s="19"/>
    </row>
    <row r="15" spans="1:17" s="17" customFormat="1" ht="22.5" x14ac:dyDescent="0.25">
      <c r="C15" s="18"/>
      <c r="D15" s="37" t="s">
        <v>23</v>
      </c>
      <c r="E15" s="38">
        <v>10</v>
      </c>
      <c r="F15" s="39">
        <f>SUM(G15:J15)</f>
        <v>1660.1079999999999</v>
      </c>
      <c r="G15" s="40">
        <f>G18</f>
        <v>1278.52</v>
      </c>
      <c r="H15" s="40">
        <f>H18</f>
        <v>0</v>
      </c>
      <c r="I15" s="40">
        <f>I18</f>
        <v>381.58800000000002</v>
      </c>
      <c r="J15" s="40">
        <f>J18</f>
        <v>0</v>
      </c>
      <c r="K15" s="19"/>
    </row>
    <row r="16" spans="1:17" s="17" customFormat="1" ht="15" customHeight="1" x14ac:dyDescent="0.25">
      <c r="C16" s="18"/>
      <c r="D16" s="37" t="s">
        <v>24</v>
      </c>
      <c r="E16" s="38">
        <v>20</v>
      </c>
      <c r="F16" s="39">
        <f t="shared" ref="F16:F79" si="0">SUM(G16:J16)</f>
        <v>0</v>
      </c>
      <c r="G16" s="40"/>
      <c r="H16" s="40"/>
      <c r="I16" s="40"/>
      <c r="J16" s="40"/>
      <c r="K16" s="19"/>
    </row>
    <row r="17" spans="3:11" s="17" customFormat="1" ht="15" customHeight="1" x14ac:dyDescent="0.25">
      <c r="C17" s="18"/>
      <c r="D17" s="37" t="s">
        <v>25</v>
      </c>
      <c r="E17" s="38">
        <v>30</v>
      </c>
      <c r="F17" s="39">
        <f t="shared" si="0"/>
        <v>0</v>
      </c>
      <c r="G17" s="40"/>
      <c r="H17" s="40"/>
      <c r="I17" s="40"/>
      <c r="J17" s="40"/>
      <c r="K17" s="19"/>
    </row>
    <row r="18" spans="3:11" s="17" customFormat="1" ht="15" customHeight="1" x14ac:dyDescent="0.25">
      <c r="C18" s="18"/>
      <c r="D18" s="37" t="s">
        <v>26</v>
      </c>
      <c r="E18" s="38">
        <v>40</v>
      </c>
      <c r="F18" s="39">
        <f t="shared" si="0"/>
        <v>1660.1079999999999</v>
      </c>
      <c r="G18" s="40">
        <v>1278.52</v>
      </c>
      <c r="H18" s="40">
        <v>0</v>
      </c>
      <c r="I18" s="40">
        <v>381.58800000000002</v>
      </c>
      <c r="J18" s="40">
        <v>0</v>
      </c>
      <c r="K18" s="19"/>
    </row>
    <row r="19" spans="3:11" s="17" customFormat="1" ht="22.5" x14ac:dyDescent="0.25">
      <c r="C19" s="18"/>
      <c r="D19" s="37" t="s">
        <v>27</v>
      </c>
      <c r="E19" s="38">
        <v>50</v>
      </c>
      <c r="F19" s="39">
        <f t="shared" si="0"/>
        <v>2742.9966999999997</v>
      </c>
      <c r="G19" s="40"/>
      <c r="H19" s="40"/>
      <c r="I19" s="40">
        <f>I20</f>
        <v>1278.52</v>
      </c>
      <c r="J19" s="40">
        <f>J22</f>
        <v>1464.4766999999999</v>
      </c>
      <c r="K19" s="19"/>
    </row>
    <row r="20" spans="3:11" s="17" customFormat="1" ht="15" customHeight="1" x14ac:dyDescent="0.25">
      <c r="C20" s="18"/>
      <c r="D20" s="37" t="s">
        <v>18</v>
      </c>
      <c r="E20" s="38">
        <v>60</v>
      </c>
      <c r="F20" s="39">
        <f t="shared" si="0"/>
        <v>1278.52</v>
      </c>
      <c r="G20" s="40"/>
      <c r="H20" s="40"/>
      <c r="I20" s="40">
        <f>G18</f>
        <v>1278.52</v>
      </c>
      <c r="J20" s="40"/>
      <c r="K20" s="19"/>
    </row>
    <row r="21" spans="3:11" s="17" customFormat="1" ht="15" customHeight="1" x14ac:dyDescent="0.25">
      <c r="C21" s="18"/>
      <c r="D21" s="37" t="s">
        <v>19</v>
      </c>
      <c r="E21" s="38">
        <v>70</v>
      </c>
      <c r="F21" s="39">
        <f t="shared" si="0"/>
        <v>0</v>
      </c>
      <c r="G21" s="40"/>
      <c r="H21" s="40"/>
      <c r="I21" s="40"/>
      <c r="J21" s="40"/>
      <c r="K21" s="19"/>
    </row>
    <row r="22" spans="3:11" s="17" customFormat="1" ht="15" customHeight="1" x14ac:dyDescent="0.25">
      <c r="C22" s="18"/>
      <c r="D22" s="37" t="s">
        <v>20</v>
      </c>
      <c r="E22" s="38">
        <v>80</v>
      </c>
      <c r="F22" s="39">
        <f t="shared" si="0"/>
        <v>1464.4766999999999</v>
      </c>
      <c r="G22" s="40"/>
      <c r="H22" s="40"/>
      <c r="I22" s="40"/>
      <c r="J22" s="40">
        <f>J26+J33</f>
        <v>1464.4766999999999</v>
      </c>
      <c r="K22" s="19"/>
    </row>
    <row r="23" spans="3:11" s="17" customFormat="1" ht="15" customHeight="1" x14ac:dyDescent="0.25">
      <c r="C23" s="18"/>
      <c r="D23" s="37" t="s">
        <v>28</v>
      </c>
      <c r="E23" s="38">
        <v>90</v>
      </c>
      <c r="F23" s="39">
        <f t="shared" si="0"/>
        <v>0</v>
      </c>
      <c r="G23" s="40"/>
      <c r="H23" s="40"/>
      <c r="I23" s="40"/>
      <c r="J23" s="40"/>
      <c r="K23" s="19"/>
    </row>
    <row r="24" spans="3:11" s="17" customFormat="1" ht="15" customHeight="1" x14ac:dyDescent="0.25">
      <c r="C24" s="18"/>
      <c r="D24" s="37" t="s">
        <v>29</v>
      </c>
      <c r="E24" s="38">
        <v>100</v>
      </c>
      <c r="F24" s="39">
        <f t="shared" si="0"/>
        <v>1652.307</v>
      </c>
      <c r="G24" s="40">
        <v>0</v>
      </c>
      <c r="H24" s="40">
        <v>0</v>
      </c>
      <c r="I24" s="40">
        <f>I26</f>
        <v>193.291</v>
      </c>
      <c r="J24" s="40">
        <f>J26</f>
        <v>1459.0160000000001</v>
      </c>
      <c r="K24" s="19"/>
    </row>
    <row r="25" spans="3:11" s="17" customFormat="1" ht="22.5" x14ac:dyDescent="0.25">
      <c r="C25" s="18"/>
      <c r="D25" s="37" t="s">
        <v>30</v>
      </c>
      <c r="E25" s="38">
        <v>110</v>
      </c>
      <c r="F25" s="39">
        <f t="shared" si="0"/>
        <v>0</v>
      </c>
      <c r="G25" s="40"/>
      <c r="H25" s="40"/>
      <c r="I25" s="40"/>
      <c r="J25" s="40"/>
      <c r="K25" s="19"/>
    </row>
    <row r="26" spans="3:11" s="17" customFormat="1" ht="15" customHeight="1" x14ac:dyDescent="0.25">
      <c r="C26" s="18"/>
      <c r="D26" s="37" t="s">
        <v>31</v>
      </c>
      <c r="E26" s="38">
        <v>120</v>
      </c>
      <c r="F26" s="39">
        <f t="shared" si="0"/>
        <v>1652.307</v>
      </c>
      <c r="G26" s="40">
        <v>0</v>
      </c>
      <c r="H26" s="40">
        <v>0</v>
      </c>
      <c r="I26" s="40">
        <v>193.291</v>
      </c>
      <c r="J26" s="40">
        <v>1459.0160000000001</v>
      </c>
      <c r="K26" s="19"/>
    </row>
    <row r="27" spans="3:11" s="17" customFormat="1" ht="22.5" x14ac:dyDescent="0.25">
      <c r="C27" s="18"/>
      <c r="D27" s="37" t="s">
        <v>32</v>
      </c>
      <c r="E27" s="38">
        <v>130</v>
      </c>
      <c r="F27" s="39">
        <f t="shared" si="0"/>
        <v>0</v>
      </c>
      <c r="G27" s="40"/>
      <c r="H27" s="40"/>
      <c r="I27" s="40"/>
      <c r="J27" s="40"/>
      <c r="K27" s="19"/>
    </row>
    <row r="28" spans="3:11" s="17" customFormat="1" ht="15" customHeight="1" x14ac:dyDescent="0.25">
      <c r="C28" s="18"/>
      <c r="D28" s="37" t="s">
        <v>33</v>
      </c>
      <c r="E28" s="38">
        <v>140</v>
      </c>
      <c r="F28" s="39">
        <f t="shared" si="0"/>
        <v>0</v>
      </c>
      <c r="G28" s="40"/>
      <c r="H28" s="40"/>
      <c r="I28" s="40"/>
      <c r="J28" s="40"/>
      <c r="K28" s="19"/>
    </row>
    <row r="29" spans="3:11" s="17" customFormat="1" ht="15" customHeight="1" x14ac:dyDescent="0.25">
      <c r="C29" s="18"/>
      <c r="D29" s="37" t="s">
        <v>34</v>
      </c>
      <c r="E29" s="38">
        <v>150</v>
      </c>
      <c r="F29" s="39">
        <f t="shared" si="0"/>
        <v>2742.9966999999997</v>
      </c>
      <c r="G29" s="40">
        <f>G18</f>
        <v>1278.52</v>
      </c>
      <c r="H29" s="40"/>
      <c r="I29" s="40">
        <f>J19</f>
        <v>1464.4766999999999</v>
      </c>
      <c r="J29" s="40"/>
      <c r="K29" s="19"/>
    </row>
    <row r="30" spans="3:11" s="17" customFormat="1" ht="15" customHeight="1" x14ac:dyDescent="0.25">
      <c r="C30" s="18"/>
      <c r="D30" s="37" t="s">
        <v>35</v>
      </c>
      <c r="E30" s="38">
        <v>160</v>
      </c>
      <c r="F30" s="39">
        <f t="shared" si="0"/>
        <v>0</v>
      </c>
      <c r="G30" s="40"/>
      <c r="H30" s="40"/>
      <c r="I30" s="40"/>
      <c r="J30" s="40"/>
      <c r="K30" s="19"/>
    </row>
    <row r="31" spans="3:11" s="17" customFormat="1" ht="22.5" x14ac:dyDescent="0.25">
      <c r="C31" s="18"/>
      <c r="D31" s="37" t="s">
        <v>36</v>
      </c>
      <c r="E31" s="38">
        <v>170</v>
      </c>
      <c r="F31" s="39">
        <f t="shared" si="0"/>
        <v>0</v>
      </c>
      <c r="G31" s="40"/>
      <c r="H31" s="40"/>
      <c r="I31" s="40"/>
      <c r="J31" s="40"/>
      <c r="K31" s="19"/>
    </row>
    <row r="32" spans="3:11" s="17" customFormat="1" ht="22.5" x14ac:dyDescent="0.25">
      <c r="C32" s="18"/>
      <c r="D32" s="37" t="s">
        <v>37</v>
      </c>
      <c r="E32" s="38">
        <v>180</v>
      </c>
      <c r="F32" s="39">
        <f t="shared" si="0"/>
        <v>0</v>
      </c>
      <c r="G32" s="40"/>
      <c r="H32" s="40"/>
      <c r="I32" s="40"/>
      <c r="J32" s="40"/>
      <c r="K32" s="19"/>
    </row>
    <row r="33" spans="3:11" s="17" customFormat="1" ht="15" customHeight="1" x14ac:dyDescent="0.25">
      <c r="C33" s="18"/>
      <c r="D33" s="37" t="s">
        <v>38</v>
      </c>
      <c r="E33" s="38">
        <v>190</v>
      </c>
      <c r="F33" s="39">
        <f t="shared" si="0"/>
        <v>7.8009999999999309</v>
      </c>
      <c r="G33" s="40">
        <v>0</v>
      </c>
      <c r="H33" s="40">
        <v>0</v>
      </c>
      <c r="I33" s="40">
        <f>(F15-F24)*0.3</f>
        <v>2.3402999999999792</v>
      </c>
      <c r="J33" s="40">
        <f>F15-F24-I33</f>
        <v>5.4606999999999513</v>
      </c>
      <c r="K33" s="19"/>
    </row>
    <row r="34" spans="3:11" s="17" customFormat="1" ht="15" customHeight="1" x14ac:dyDescent="0.25">
      <c r="C34" s="18"/>
      <c r="D34" s="37" t="s">
        <v>39</v>
      </c>
      <c r="E34" s="38">
        <v>200</v>
      </c>
      <c r="F34" s="39">
        <f t="shared" si="0"/>
        <v>0</v>
      </c>
      <c r="G34" s="40">
        <v>0</v>
      </c>
      <c r="H34" s="40">
        <v>0</v>
      </c>
      <c r="I34" s="40">
        <v>0</v>
      </c>
      <c r="J34" s="40">
        <v>0</v>
      </c>
      <c r="K34" s="19"/>
    </row>
    <row r="35" spans="3:11" s="17" customFormat="1" ht="15" customHeight="1" x14ac:dyDescent="0.25">
      <c r="C35" s="18"/>
      <c r="D35" s="37" t="s">
        <v>40</v>
      </c>
      <c r="E35" s="38">
        <v>210</v>
      </c>
      <c r="F35" s="39">
        <f t="shared" si="0"/>
        <v>0</v>
      </c>
      <c r="G35" s="39">
        <f>(G15+G19+G31)-(G24+G29+G30+G32+G33)</f>
        <v>0</v>
      </c>
      <c r="H35" s="39">
        <f>(H15+H19+H31)-(H24+H29+H30+H32+H33)</f>
        <v>0</v>
      </c>
      <c r="I35" s="39">
        <f>(I15+I19+I31)-(I24+I29+I30+I32+I33)</f>
        <v>0</v>
      </c>
      <c r="J35" s="39">
        <f>(J15+J19+J31)-(J24+J29+J30+J32+J33)</f>
        <v>0</v>
      </c>
      <c r="K35" s="19"/>
    </row>
    <row r="36" spans="3:11" s="17" customFormat="1" ht="15" customHeight="1" x14ac:dyDescent="0.25">
      <c r="C36" s="18"/>
      <c r="D36" s="46" t="s">
        <v>41</v>
      </c>
      <c r="E36" s="46"/>
      <c r="F36" s="46"/>
      <c r="G36" s="46"/>
      <c r="H36" s="46"/>
      <c r="I36" s="46"/>
      <c r="J36" s="46"/>
      <c r="K36" s="19"/>
    </row>
    <row r="37" spans="3:11" s="17" customFormat="1" ht="22.5" x14ac:dyDescent="0.25">
      <c r="C37" s="18"/>
      <c r="D37" s="37" t="s">
        <v>23</v>
      </c>
      <c r="E37" s="38">
        <v>300</v>
      </c>
      <c r="F37" s="39">
        <f t="shared" si="0"/>
        <v>4.4812000000000003</v>
      </c>
      <c r="G37" s="40">
        <f>G40</f>
        <v>3.5356668000000004</v>
      </c>
      <c r="H37" s="40">
        <v>0</v>
      </c>
      <c r="I37" s="40">
        <f>I40</f>
        <v>0.94553320000000007</v>
      </c>
      <c r="J37" s="40">
        <v>0</v>
      </c>
      <c r="K37" s="19"/>
    </row>
    <row r="38" spans="3:11" s="17" customFormat="1" ht="15" customHeight="1" x14ac:dyDescent="0.25">
      <c r="C38" s="18"/>
      <c r="D38" s="37" t="s">
        <v>24</v>
      </c>
      <c r="E38" s="38">
        <v>310</v>
      </c>
      <c r="F38" s="39">
        <f t="shared" si="0"/>
        <v>0</v>
      </c>
      <c r="G38" s="40"/>
      <c r="H38" s="40"/>
      <c r="I38" s="40"/>
      <c r="J38" s="40"/>
      <c r="K38" s="19"/>
    </row>
    <row r="39" spans="3:11" s="17" customFormat="1" ht="15" customHeight="1" x14ac:dyDescent="0.25">
      <c r="C39" s="18"/>
      <c r="D39" s="37" t="s">
        <v>25</v>
      </c>
      <c r="E39" s="38">
        <v>320</v>
      </c>
      <c r="F39" s="39">
        <f t="shared" si="0"/>
        <v>0</v>
      </c>
      <c r="G39" s="40"/>
      <c r="H39" s="40"/>
      <c r="I39" s="40"/>
      <c r="J39" s="40"/>
      <c r="K39" s="19"/>
    </row>
    <row r="40" spans="3:11" s="17" customFormat="1" ht="15" customHeight="1" x14ac:dyDescent="0.25">
      <c r="C40" s="18"/>
      <c r="D40" s="37" t="s">
        <v>26</v>
      </c>
      <c r="E40" s="38">
        <v>330</v>
      </c>
      <c r="F40" s="39">
        <f t="shared" si="0"/>
        <v>4.4812000000000003</v>
      </c>
      <c r="G40" s="40">
        <f>4.4812-I40</f>
        <v>3.5356668000000004</v>
      </c>
      <c r="H40" s="40">
        <v>0</v>
      </c>
      <c r="I40" s="40">
        <f>4.4812*0.211</f>
        <v>0.94553320000000007</v>
      </c>
      <c r="J40" s="40">
        <v>0</v>
      </c>
      <c r="K40" s="19"/>
    </row>
    <row r="41" spans="3:11" s="17" customFormat="1" ht="22.5" x14ac:dyDescent="0.25">
      <c r="C41" s="18"/>
      <c r="D41" s="37" t="s">
        <v>27</v>
      </c>
      <c r="E41" s="38">
        <v>340</v>
      </c>
      <c r="F41" s="39">
        <f t="shared" si="0"/>
        <v>6.9749041800000002</v>
      </c>
      <c r="G41" s="40"/>
      <c r="H41" s="40"/>
      <c r="I41" s="40">
        <f>I42</f>
        <v>3.5356668000000004</v>
      </c>
      <c r="J41" s="40">
        <f>J44</f>
        <v>3.4392373799999998</v>
      </c>
      <c r="K41" s="19"/>
    </row>
    <row r="42" spans="3:11" s="17" customFormat="1" ht="15" customHeight="1" x14ac:dyDescent="0.25">
      <c r="C42" s="18"/>
      <c r="D42" s="37" t="s">
        <v>18</v>
      </c>
      <c r="E42" s="38">
        <v>350</v>
      </c>
      <c r="F42" s="39">
        <f t="shared" si="0"/>
        <v>3.5356668000000004</v>
      </c>
      <c r="G42" s="40"/>
      <c r="H42" s="40"/>
      <c r="I42" s="40">
        <f>G40</f>
        <v>3.5356668000000004</v>
      </c>
      <c r="J42" s="40"/>
      <c r="K42" s="19"/>
    </row>
    <row r="43" spans="3:11" s="17" customFormat="1" ht="15" customHeight="1" x14ac:dyDescent="0.25">
      <c r="C43" s="18"/>
      <c r="D43" s="37" t="s">
        <v>19</v>
      </c>
      <c r="E43" s="38">
        <v>360</v>
      </c>
      <c r="F43" s="39">
        <f t="shared" si="0"/>
        <v>0</v>
      </c>
      <c r="G43" s="40"/>
      <c r="H43" s="40"/>
      <c r="I43" s="40"/>
      <c r="J43" s="40"/>
      <c r="K43" s="19"/>
    </row>
    <row r="44" spans="3:11" s="17" customFormat="1" ht="15" customHeight="1" x14ac:dyDescent="0.25">
      <c r="C44" s="18"/>
      <c r="D44" s="37" t="s">
        <v>20</v>
      </c>
      <c r="E44" s="38">
        <v>370</v>
      </c>
      <c r="F44" s="39">
        <f t="shared" si="0"/>
        <v>3.4392373799999998</v>
      </c>
      <c r="G44" s="40"/>
      <c r="H44" s="40"/>
      <c r="I44" s="40"/>
      <c r="J44" s="40">
        <f>J48+J55</f>
        <v>3.4392373799999998</v>
      </c>
      <c r="K44" s="19"/>
    </row>
    <row r="45" spans="3:11" s="17" customFormat="1" ht="15" customHeight="1" x14ac:dyDescent="0.25">
      <c r="C45" s="18"/>
      <c r="D45" s="37" t="s">
        <v>28</v>
      </c>
      <c r="E45" s="38">
        <v>380</v>
      </c>
      <c r="F45" s="39">
        <f t="shared" si="0"/>
        <v>0</v>
      </c>
      <c r="G45" s="40"/>
      <c r="H45" s="40"/>
      <c r="I45" s="40"/>
      <c r="J45" s="40"/>
      <c r="K45" s="19"/>
    </row>
    <row r="46" spans="3:11" s="17" customFormat="1" ht="15" customHeight="1" x14ac:dyDescent="0.25">
      <c r="C46" s="18"/>
      <c r="D46" s="37" t="s">
        <v>29</v>
      </c>
      <c r="E46" s="38">
        <v>390</v>
      </c>
      <c r="F46" s="39">
        <f t="shared" si="0"/>
        <v>4.3137999999999996</v>
      </c>
      <c r="G46" s="40">
        <v>0</v>
      </c>
      <c r="H46" s="40">
        <v>0</v>
      </c>
      <c r="I46" s="40">
        <f>I48</f>
        <v>0.99174261999999991</v>
      </c>
      <c r="J46" s="40">
        <f>J48</f>
        <v>3.3220573799999995</v>
      </c>
      <c r="K46" s="19"/>
    </row>
    <row r="47" spans="3:11" s="17" customFormat="1" ht="22.5" x14ac:dyDescent="0.25">
      <c r="C47" s="18"/>
      <c r="D47" s="37" t="s">
        <v>30</v>
      </c>
      <c r="E47" s="38">
        <v>400</v>
      </c>
      <c r="F47" s="39">
        <f t="shared" si="0"/>
        <v>0</v>
      </c>
      <c r="G47" s="40"/>
      <c r="H47" s="40"/>
      <c r="I47" s="40"/>
      <c r="J47" s="40"/>
      <c r="K47" s="19"/>
    </row>
    <row r="48" spans="3:11" s="17" customFormat="1" ht="15" customHeight="1" x14ac:dyDescent="0.25">
      <c r="C48" s="18"/>
      <c r="D48" s="37" t="s">
        <v>31</v>
      </c>
      <c r="E48" s="38">
        <v>410</v>
      </c>
      <c r="F48" s="39">
        <f t="shared" si="0"/>
        <v>4.3137999999999996</v>
      </c>
      <c r="G48" s="40">
        <v>0</v>
      </c>
      <c r="H48" s="40">
        <v>0</v>
      </c>
      <c r="I48" s="40">
        <f>4.3138*0.2299</f>
        <v>0.99174261999999991</v>
      </c>
      <c r="J48" s="40">
        <f>4.3138-I48</f>
        <v>3.3220573799999995</v>
      </c>
      <c r="K48" s="19"/>
    </row>
    <row r="49" spans="3:11" s="17" customFormat="1" ht="15" customHeight="1" x14ac:dyDescent="0.25">
      <c r="C49" s="18"/>
      <c r="D49" s="37" t="s">
        <v>42</v>
      </c>
      <c r="E49" s="38">
        <v>420</v>
      </c>
      <c r="F49" s="39">
        <f t="shared" si="0"/>
        <v>0</v>
      </c>
      <c r="G49" s="40"/>
      <c r="H49" s="40"/>
      <c r="I49" s="40"/>
      <c r="J49" s="40"/>
      <c r="K49" s="19"/>
    </row>
    <row r="50" spans="3:11" s="17" customFormat="1" ht="15" customHeight="1" x14ac:dyDescent="0.25">
      <c r="C50" s="18"/>
      <c r="D50" s="37" t="s">
        <v>33</v>
      </c>
      <c r="E50" s="38">
        <v>430</v>
      </c>
      <c r="F50" s="39">
        <f t="shared" si="0"/>
        <v>0</v>
      </c>
      <c r="G50" s="40"/>
      <c r="H50" s="40"/>
      <c r="I50" s="40"/>
      <c r="J50" s="40"/>
      <c r="K50" s="19"/>
    </row>
    <row r="51" spans="3:11" s="17" customFormat="1" ht="15" customHeight="1" x14ac:dyDescent="0.25">
      <c r="C51" s="18"/>
      <c r="D51" s="37" t="s">
        <v>34</v>
      </c>
      <c r="E51" s="38">
        <v>440</v>
      </c>
      <c r="F51" s="39">
        <f t="shared" si="0"/>
        <v>6.9749041800000002</v>
      </c>
      <c r="G51" s="40">
        <f>I42</f>
        <v>3.5356668000000004</v>
      </c>
      <c r="H51" s="40"/>
      <c r="I51" s="40">
        <f>J44</f>
        <v>3.4392373799999998</v>
      </c>
      <c r="J51" s="40"/>
      <c r="K51" s="19"/>
    </row>
    <row r="52" spans="3:11" s="17" customFormat="1" ht="15" customHeight="1" x14ac:dyDescent="0.25">
      <c r="C52" s="18"/>
      <c r="D52" s="37" t="s">
        <v>35</v>
      </c>
      <c r="E52" s="38">
        <v>450</v>
      </c>
      <c r="F52" s="39">
        <f t="shared" si="0"/>
        <v>0</v>
      </c>
      <c r="G52" s="40"/>
      <c r="H52" s="40"/>
      <c r="I52" s="40"/>
      <c r="J52" s="40"/>
      <c r="K52" s="19"/>
    </row>
    <row r="53" spans="3:11" s="17" customFormat="1" ht="22.5" x14ac:dyDescent="0.25">
      <c r="C53" s="18"/>
      <c r="D53" s="37" t="s">
        <v>36</v>
      </c>
      <c r="E53" s="38">
        <v>460</v>
      </c>
      <c r="F53" s="39">
        <f t="shared" si="0"/>
        <v>0</v>
      </c>
      <c r="G53" s="40"/>
      <c r="H53" s="40"/>
      <c r="I53" s="40"/>
      <c r="J53" s="40"/>
      <c r="K53" s="19"/>
    </row>
    <row r="54" spans="3:11" s="17" customFormat="1" ht="22.5" x14ac:dyDescent="0.25">
      <c r="C54" s="18"/>
      <c r="D54" s="37" t="s">
        <v>37</v>
      </c>
      <c r="E54" s="38">
        <v>470</v>
      </c>
      <c r="F54" s="39">
        <f t="shared" si="0"/>
        <v>0</v>
      </c>
      <c r="G54" s="40"/>
      <c r="H54" s="40"/>
      <c r="I54" s="40"/>
      <c r="J54" s="40"/>
      <c r="K54" s="19"/>
    </row>
    <row r="55" spans="3:11" s="17" customFormat="1" ht="15" customHeight="1" x14ac:dyDescent="0.25">
      <c r="C55" s="18"/>
      <c r="D55" s="37" t="s">
        <v>38</v>
      </c>
      <c r="E55" s="38">
        <v>480</v>
      </c>
      <c r="F55" s="39">
        <f t="shared" si="0"/>
        <v>0.16740000000000066</v>
      </c>
      <c r="G55" s="40">
        <v>0</v>
      </c>
      <c r="H55" s="40">
        <v>0</v>
      </c>
      <c r="I55" s="40">
        <f>(F37-F46)*0.3</f>
        <v>5.0220000000000195E-2</v>
      </c>
      <c r="J55" s="40">
        <f>F37-F46-I55</f>
        <v>0.11718000000000046</v>
      </c>
      <c r="K55" s="19"/>
    </row>
    <row r="56" spans="3:11" s="17" customFormat="1" ht="15" customHeight="1" x14ac:dyDescent="0.25">
      <c r="C56" s="18"/>
      <c r="D56" s="37" t="s">
        <v>39</v>
      </c>
      <c r="E56" s="38">
        <v>490</v>
      </c>
      <c r="F56" s="39">
        <f t="shared" si="0"/>
        <v>0</v>
      </c>
      <c r="G56" s="40">
        <v>0</v>
      </c>
      <c r="H56" s="40">
        <v>0</v>
      </c>
      <c r="I56" s="40">
        <v>0</v>
      </c>
      <c r="J56" s="40">
        <v>0</v>
      </c>
      <c r="K56" s="19"/>
    </row>
    <row r="57" spans="3:11" s="17" customFormat="1" ht="15" customHeight="1" x14ac:dyDescent="0.25">
      <c r="C57" s="18"/>
      <c r="D57" s="37" t="s">
        <v>40</v>
      </c>
      <c r="E57" s="38">
        <v>500</v>
      </c>
      <c r="F57" s="39">
        <f t="shared" si="0"/>
        <v>0</v>
      </c>
      <c r="G57" s="39">
        <f>(G37+G41+G53)-(G46+G51+G52+G54+G55)</f>
        <v>0</v>
      </c>
      <c r="H57" s="39">
        <f>(H37+H41+H53)-(H46+H51+H52+H54+H55)</f>
        <v>0</v>
      </c>
      <c r="I57" s="39">
        <f>(I37+I41+I53)-(I46+I51+I52+I54+I55)</f>
        <v>0</v>
      </c>
      <c r="J57" s="39">
        <f>(J37+J41+J53)-(J46+J51+J52+J54+J55)</f>
        <v>0</v>
      </c>
      <c r="K57" s="19"/>
    </row>
    <row r="58" spans="3:11" s="17" customFormat="1" ht="15" customHeight="1" x14ac:dyDescent="0.25">
      <c r="C58" s="18"/>
      <c r="D58" s="46" t="s">
        <v>41</v>
      </c>
      <c r="E58" s="46"/>
      <c r="F58" s="46"/>
      <c r="G58" s="46"/>
      <c r="H58" s="46"/>
      <c r="I58" s="46"/>
      <c r="J58" s="46"/>
      <c r="K58" s="19"/>
    </row>
    <row r="59" spans="3:11" s="17" customFormat="1" ht="15" customHeight="1" x14ac:dyDescent="0.25">
      <c r="C59" s="18"/>
      <c r="D59" s="37" t="s">
        <v>43</v>
      </c>
      <c r="E59" s="38">
        <v>600</v>
      </c>
      <c r="F59" s="39">
        <f t="shared" si="0"/>
        <v>4.3137999999999996</v>
      </c>
      <c r="G59" s="40"/>
      <c r="H59" s="40"/>
      <c r="I59" s="40">
        <f>I48</f>
        <v>0.99174261999999991</v>
      </c>
      <c r="J59" s="40">
        <f>J48</f>
        <v>3.3220573799999995</v>
      </c>
      <c r="K59" s="19"/>
    </row>
    <row r="60" spans="3:11" s="17" customFormat="1" ht="15" customHeight="1" x14ac:dyDescent="0.25">
      <c r="C60" s="18"/>
      <c r="D60" s="37" t="s">
        <v>44</v>
      </c>
      <c r="E60" s="38">
        <v>610</v>
      </c>
      <c r="F60" s="39">
        <f t="shared" si="0"/>
        <v>0</v>
      </c>
      <c r="G60" s="40"/>
      <c r="H60" s="40"/>
      <c r="I60" s="40"/>
      <c r="J60" s="40"/>
      <c r="K60" s="19"/>
    </row>
    <row r="61" spans="3:11" s="17" customFormat="1" ht="15" customHeight="1" x14ac:dyDescent="0.25">
      <c r="C61" s="18"/>
      <c r="D61" s="37" t="s">
        <v>45</v>
      </c>
      <c r="E61" s="38">
        <v>620</v>
      </c>
      <c r="F61" s="39">
        <f t="shared" si="0"/>
        <v>0</v>
      </c>
      <c r="G61" s="40"/>
      <c r="H61" s="40"/>
      <c r="I61" s="40"/>
      <c r="J61" s="40"/>
      <c r="K61" s="19"/>
    </row>
    <row r="62" spans="3:11" s="17" customFormat="1" ht="15" customHeight="1" x14ac:dyDescent="0.25">
      <c r="C62" s="18"/>
      <c r="D62" s="46" t="s">
        <v>46</v>
      </c>
      <c r="E62" s="46"/>
      <c r="F62" s="46"/>
      <c r="G62" s="46"/>
      <c r="H62" s="46"/>
      <c r="I62" s="46"/>
      <c r="J62" s="46"/>
      <c r="K62" s="19"/>
    </row>
    <row r="63" spans="3:11" s="17" customFormat="1" ht="22.5" x14ac:dyDescent="0.25">
      <c r="C63" s="18"/>
      <c r="D63" s="37" t="s">
        <v>47</v>
      </c>
      <c r="E63" s="38">
        <v>700</v>
      </c>
      <c r="F63" s="39">
        <f t="shared" si="0"/>
        <v>0</v>
      </c>
      <c r="G63" s="40"/>
      <c r="H63" s="40"/>
      <c r="I63" s="40"/>
      <c r="J63" s="40"/>
      <c r="K63" s="19"/>
    </row>
    <row r="64" spans="3:11" ht="15" customHeight="1" x14ac:dyDescent="0.25">
      <c r="C64" s="5"/>
      <c r="D64" s="37" t="s">
        <v>48</v>
      </c>
      <c r="E64" s="38">
        <v>710</v>
      </c>
      <c r="F64" s="39">
        <f t="shared" si="0"/>
        <v>0</v>
      </c>
      <c r="G64" s="41"/>
      <c r="H64" s="41"/>
      <c r="I64" s="41"/>
      <c r="J64" s="41"/>
      <c r="K64" s="14"/>
    </row>
    <row r="65" spans="3:12" ht="15" customHeight="1" x14ac:dyDescent="0.25">
      <c r="C65" s="5"/>
      <c r="D65" s="37" t="s">
        <v>49</v>
      </c>
      <c r="E65" s="38">
        <v>720</v>
      </c>
      <c r="F65" s="39">
        <f t="shared" si="0"/>
        <v>0</v>
      </c>
      <c r="G65" s="41"/>
      <c r="H65" s="41"/>
      <c r="I65" s="41"/>
      <c r="J65" s="41"/>
      <c r="K65" s="14"/>
    </row>
    <row r="66" spans="3:12" ht="15" customHeight="1" x14ac:dyDescent="0.25">
      <c r="C66" s="5"/>
      <c r="D66" s="37" t="s">
        <v>50</v>
      </c>
      <c r="E66" s="38">
        <v>730</v>
      </c>
      <c r="F66" s="39">
        <f t="shared" si="0"/>
        <v>0</v>
      </c>
      <c r="G66" s="41"/>
      <c r="H66" s="41"/>
      <c r="I66" s="41"/>
      <c r="J66" s="41"/>
      <c r="K66" s="14"/>
    </row>
    <row r="67" spans="3:12" ht="15" customHeight="1" x14ac:dyDescent="0.25">
      <c r="C67" s="5"/>
      <c r="D67" s="37" t="s">
        <v>51</v>
      </c>
      <c r="E67" s="38">
        <v>740</v>
      </c>
      <c r="F67" s="39">
        <f t="shared" si="0"/>
        <v>0</v>
      </c>
      <c r="G67" s="41"/>
      <c r="H67" s="41"/>
      <c r="I67" s="41"/>
      <c r="J67" s="41"/>
      <c r="K67" s="14"/>
    </row>
    <row r="68" spans="3:12" ht="22.5" x14ac:dyDescent="0.25">
      <c r="C68" s="5"/>
      <c r="D68" s="37" t="s">
        <v>52</v>
      </c>
      <c r="E68" s="38">
        <v>750</v>
      </c>
      <c r="F68" s="39">
        <f t="shared" si="0"/>
        <v>1652.307</v>
      </c>
      <c r="G68" s="41">
        <f>G69</f>
        <v>0</v>
      </c>
      <c r="H68" s="41">
        <f>H69</f>
        <v>0</v>
      </c>
      <c r="I68" s="41">
        <f>I69</f>
        <v>193.291</v>
      </c>
      <c r="J68" s="41">
        <f>J69</f>
        <v>1459.0160000000001</v>
      </c>
      <c r="K68" s="14"/>
    </row>
    <row r="69" spans="3:12" ht="15" customHeight="1" x14ac:dyDescent="0.25">
      <c r="C69" s="5"/>
      <c r="D69" s="37" t="s">
        <v>48</v>
      </c>
      <c r="E69" s="38">
        <v>760</v>
      </c>
      <c r="F69" s="39">
        <f t="shared" si="0"/>
        <v>1652.307</v>
      </c>
      <c r="G69" s="41">
        <f>G26</f>
        <v>0</v>
      </c>
      <c r="H69" s="41">
        <f>H26</f>
        <v>0</v>
      </c>
      <c r="I69" s="41">
        <f>I26</f>
        <v>193.291</v>
      </c>
      <c r="J69" s="41">
        <f>J26</f>
        <v>1459.0160000000001</v>
      </c>
      <c r="K69" s="14"/>
    </row>
    <row r="70" spans="3:12" ht="15" customHeight="1" x14ac:dyDescent="0.25">
      <c r="C70" s="5"/>
      <c r="D70" s="37" t="s">
        <v>49</v>
      </c>
      <c r="E70" s="38">
        <v>770</v>
      </c>
      <c r="F70" s="39">
        <f t="shared" si="0"/>
        <v>0</v>
      </c>
      <c r="G70" s="41"/>
      <c r="H70" s="41"/>
      <c r="I70" s="41"/>
      <c r="J70" s="41"/>
      <c r="K70" s="14"/>
    </row>
    <row r="71" spans="3:12" ht="15" customHeight="1" x14ac:dyDescent="0.25">
      <c r="C71" s="5"/>
      <c r="D71" s="37" t="s">
        <v>50</v>
      </c>
      <c r="E71" s="38">
        <v>780</v>
      </c>
      <c r="F71" s="39">
        <f t="shared" si="0"/>
        <v>0</v>
      </c>
      <c r="G71" s="41"/>
      <c r="H71" s="41"/>
      <c r="I71" s="41"/>
      <c r="J71" s="41"/>
      <c r="K71" s="14"/>
    </row>
    <row r="72" spans="3:12" ht="15" customHeight="1" x14ac:dyDescent="0.25">
      <c r="C72" s="5"/>
      <c r="D72" s="37" t="s">
        <v>51</v>
      </c>
      <c r="E72" s="38">
        <v>790</v>
      </c>
      <c r="F72" s="39">
        <f t="shared" si="0"/>
        <v>0</v>
      </c>
      <c r="G72" s="41"/>
      <c r="H72" s="41"/>
      <c r="I72" s="41"/>
      <c r="J72" s="41"/>
      <c r="K72" s="14"/>
    </row>
    <row r="73" spans="3:12" ht="15" customHeight="1" x14ac:dyDescent="0.25">
      <c r="C73" s="5"/>
      <c r="D73" s="46" t="s">
        <v>53</v>
      </c>
      <c r="E73" s="46"/>
      <c r="F73" s="46"/>
      <c r="G73" s="46"/>
      <c r="H73" s="46"/>
      <c r="I73" s="46"/>
      <c r="J73" s="46"/>
      <c r="K73" s="14"/>
    </row>
    <row r="74" spans="3:12" ht="22.5" x14ac:dyDescent="0.25">
      <c r="C74" s="5"/>
      <c r="D74" s="37" t="s">
        <v>47</v>
      </c>
      <c r="E74" s="38">
        <v>800</v>
      </c>
      <c r="F74" s="39">
        <f t="shared" si="0"/>
        <v>0</v>
      </c>
      <c r="G74" s="41"/>
      <c r="H74" s="41"/>
      <c r="I74" s="41"/>
      <c r="J74" s="41"/>
      <c r="K74" s="14"/>
    </row>
    <row r="75" spans="3:12" ht="15" customHeight="1" x14ac:dyDescent="0.25">
      <c r="C75" s="5"/>
      <c r="D75" s="37" t="s">
        <v>48</v>
      </c>
      <c r="E75" s="38">
        <v>810</v>
      </c>
      <c r="F75" s="39">
        <f t="shared" si="0"/>
        <v>0</v>
      </c>
      <c r="G75" s="41"/>
      <c r="H75" s="41"/>
      <c r="I75" s="41"/>
      <c r="J75" s="41"/>
      <c r="K75" s="14"/>
    </row>
    <row r="76" spans="3:12" ht="15" customHeight="1" x14ac:dyDescent="0.25">
      <c r="C76" s="5"/>
      <c r="D76" s="37" t="s">
        <v>49</v>
      </c>
      <c r="E76" s="38">
        <v>820</v>
      </c>
      <c r="F76" s="39">
        <f t="shared" si="0"/>
        <v>0</v>
      </c>
      <c r="G76" s="41"/>
      <c r="H76" s="41"/>
      <c r="I76" s="41"/>
      <c r="J76" s="41"/>
      <c r="K76" s="14"/>
    </row>
    <row r="77" spans="3:12" ht="15" customHeight="1" x14ac:dyDescent="0.25">
      <c r="C77" s="5"/>
      <c r="D77" s="37" t="s">
        <v>50</v>
      </c>
      <c r="E77" s="38">
        <v>830</v>
      </c>
      <c r="F77" s="39">
        <f t="shared" si="0"/>
        <v>0</v>
      </c>
      <c r="G77" s="41"/>
      <c r="H77" s="41"/>
      <c r="I77" s="41"/>
      <c r="J77" s="41"/>
      <c r="K77" s="14"/>
    </row>
    <row r="78" spans="3:12" ht="15" customHeight="1" x14ac:dyDescent="0.25">
      <c r="C78" s="5"/>
      <c r="D78" s="37" t="s">
        <v>51</v>
      </c>
      <c r="E78" s="38">
        <v>840</v>
      </c>
      <c r="F78" s="39">
        <f t="shared" si="0"/>
        <v>0</v>
      </c>
      <c r="G78" s="41"/>
      <c r="H78" s="41"/>
      <c r="I78" s="41"/>
      <c r="J78" s="41"/>
      <c r="K78" s="14"/>
    </row>
    <row r="79" spans="3:12" ht="22.5" x14ac:dyDescent="0.25">
      <c r="C79" s="5"/>
      <c r="D79" s="37" t="s">
        <v>52</v>
      </c>
      <c r="E79" s="38">
        <v>850</v>
      </c>
      <c r="F79" s="39">
        <f t="shared" si="0"/>
        <v>2509.6891023000003</v>
      </c>
      <c r="G79" s="42">
        <f>G80</f>
        <v>0</v>
      </c>
      <c r="H79" s="42">
        <f>H80</f>
        <v>0</v>
      </c>
      <c r="I79" s="42">
        <f>I80</f>
        <v>293.58969989999997</v>
      </c>
      <c r="J79" s="42">
        <f>J80</f>
        <v>2216.0994024000001</v>
      </c>
      <c r="K79" s="26"/>
      <c r="L79" s="27"/>
    </row>
    <row r="80" spans="3:12" ht="15" customHeight="1" x14ac:dyDescent="0.25">
      <c r="C80" s="5"/>
      <c r="D80" s="37" t="s">
        <v>48</v>
      </c>
      <c r="E80" s="38">
        <v>860</v>
      </c>
      <c r="F80" s="39">
        <f t="shared" ref="F80:F86" si="1">SUM(G80:J80)</f>
        <v>2509.6891023000003</v>
      </c>
      <c r="G80" s="42">
        <v>0</v>
      </c>
      <c r="H80" s="42">
        <v>0</v>
      </c>
      <c r="I80" s="41">
        <f>I69*1.5189</f>
        <v>293.58969989999997</v>
      </c>
      <c r="J80" s="41">
        <f>J69*1.5189</f>
        <v>2216.0994024000001</v>
      </c>
      <c r="K80" s="26"/>
      <c r="L80" s="27"/>
    </row>
    <row r="81" spans="3:19" ht="15" customHeight="1" x14ac:dyDescent="0.25">
      <c r="C81" s="5"/>
      <c r="D81" s="37" t="s">
        <v>49</v>
      </c>
      <c r="E81" s="38">
        <v>870</v>
      </c>
      <c r="F81" s="39">
        <f t="shared" si="1"/>
        <v>0</v>
      </c>
      <c r="G81" s="42"/>
      <c r="H81" s="42"/>
      <c r="I81" s="42"/>
      <c r="J81" s="42"/>
      <c r="K81" s="26"/>
      <c r="L81" s="27"/>
    </row>
    <row r="82" spans="3:19" ht="15" customHeight="1" x14ac:dyDescent="0.25">
      <c r="C82" s="5"/>
      <c r="D82" s="37" t="s">
        <v>50</v>
      </c>
      <c r="E82" s="38">
        <v>880</v>
      </c>
      <c r="F82" s="39">
        <f t="shared" si="1"/>
        <v>0</v>
      </c>
      <c r="G82" s="41"/>
      <c r="H82" s="41"/>
      <c r="I82" s="41"/>
      <c r="J82" s="41"/>
      <c r="K82" s="26"/>
      <c r="L82" s="27"/>
    </row>
    <row r="83" spans="3:19" ht="15" customHeight="1" x14ac:dyDescent="0.25">
      <c r="C83" s="5"/>
      <c r="D83" s="37" t="s">
        <v>51</v>
      </c>
      <c r="E83" s="38">
        <v>890</v>
      </c>
      <c r="F83" s="39">
        <f t="shared" si="1"/>
        <v>0</v>
      </c>
      <c r="G83" s="43"/>
      <c r="H83" s="43"/>
      <c r="I83" s="43"/>
      <c r="J83" s="43"/>
      <c r="K83" s="26"/>
      <c r="L83" s="27"/>
    </row>
    <row r="84" spans="3:19" ht="15" customHeight="1" x14ac:dyDescent="0.25">
      <c r="C84" s="5"/>
      <c r="D84" s="37" t="s">
        <v>54</v>
      </c>
      <c r="E84" s="38">
        <v>900</v>
      </c>
      <c r="F84" s="39">
        <f t="shared" si="1"/>
        <v>0</v>
      </c>
      <c r="G84" s="43"/>
      <c r="H84" s="43"/>
      <c r="I84" s="43"/>
      <c r="J84" s="43"/>
      <c r="K84" s="26"/>
      <c r="L84" s="27"/>
    </row>
    <row r="85" spans="3:19" ht="15" customHeight="1" x14ac:dyDescent="0.25">
      <c r="C85" s="5"/>
      <c r="D85" s="37" t="s">
        <v>51</v>
      </c>
      <c r="E85" s="38">
        <v>910</v>
      </c>
      <c r="F85" s="39">
        <f t="shared" si="1"/>
        <v>0</v>
      </c>
      <c r="G85" s="43"/>
      <c r="H85" s="43"/>
      <c r="I85" s="43"/>
      <c r="J85" s="43"/>
      <c r="K85" s="26"/>
      <c r="L85" s="27"/>
    </row>
    <row r="86" spans="3:19" ht="15" customHeight="1" x14ac:dyDescent="0.25">
      <c r="C86" s="5"/>
      <c r="D86" s="37" t="s">
        <v>50</v>
      </c>
      <c r="E86" s="38">
        <v>920</v>
      </c>
      <c r="F86" s="39">
        <f t="shared" si="1"/>
        <v>0</v>
      </c>
      <c r="G86" s="43"/>
      <c r="H86" s="43"/>
      <c r="I86" s="43"/>
      <c r="J86" s="43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VID983055:VIH983075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VRZ983055:VSD983075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WBV983055:WBZ983075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WLR983055:WLV983075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VN983055:WVR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F37:J57 F63:J72 F59:J61 F15:J35 F74:J8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32"/>
  <sheetViews>
    <sheetView view="pageBreakPreview" topLeftCell="C7" zoomScaleNormal="100" zoomScaleSheetLayoutView="100" workbookViewId="0">
      <selection activeCell="J26" sqref="J26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t="15" hidden="1" x14ac:dyDescent="0.25"/>
    <row r="2" spans="1:17" ht="15" hidden="1" x14ac:dyDescent="0.25"/>
    <row r="3" spans="1:17" ht="15" hidden="1" x14ac:dyDescent="0.25"/>
    <row r="4" spans="1:17" ht="15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t="15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t="15" hidden="1" x14ac:dyDescent="0.25">
      <c r="A6" s="4"/>
    </row>
    <row r="7" spans="1:17" ht="14.25" x14ac:dyDescent="0.25">
      <c r="A7" s="4"/>
      <c r="D7" s="5"/>
      <c r="E7" s="5"/>
      <c r="F7" s="32" t="s">
        <v>57</v>
      </c>
      <c r="G7" s="5"/>
      <c r="H7" s="5"/>
      <c r="I7" s="5"/>
      <c r="J7" s="5"/>
      <c r="K7" s="6"/>
      <c r="Q7" s="7"/>
    </row>
    <row r="8" spans="1:17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5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x14ac:dyDescent="0.25">
      <c r="C11" s="5"/>
      <c r="D11" s="47" t="s">
        <v>14</v>
      </c>
      <c r="E11" s="47" t="s">
        <v>15</v>
      </c>
      <c r="F11" s="47" t="s">
        <v>16</v>
      </c>
      <c r="G11" s="47" t="s">
        <v>17</v>
      </c>
      <c r="H11" s="47"/>
      <c r="I11" s="47"/>
      <c r="J11" s="47"/>
      <c r="K11" s="14"/>
    </row>
    <row r="12" spans="1:17" x14ac:dyDescent="0.25">
      <c r="C12" s="5"/>
      <c r="D12" s="47"/>
      <c r="E12" s="47"/>
      <c r="F12" s="47"/>
      <c r="G12" s="31" t="s">
        <v>18</v>
      </c>
      <c r="H12" s="31" t="s">
        <v>19</v>
      </c>
      <c r="I12" s="31" t="s">
        <v>20</v>
      </c>
      <c r="J12" s="31" t="s">
        <v>21</v>
      </c>
      <c r="K12" s="14"/>
    </row>
    <row r="13" spans="1:17" ht="15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x14ac:dyDescent="0.25">
      <c r="C14" s="18"/>
      <c r="D14" s="48" t="s">
        <v>22</v>
      </c>
      <c r="E14" s="48"/>
      <c r="F14" s="48"/>
      <c r="G14" s="48"/>
      <c r="H14" s="48"/>
      <c r="I14" s="48"/>
      <c r="J14" s="48"/>
      <c r="K14" s="19"/>
    </row>
    <row r="15" spans="1:17" s="17" customFormat="1" ht="22.5" x14ac:dyDescent="0.25">
      <c r="C15" s="18"/>
      <c r="D15" s="20" t="s">
        <v>23</v>
      </c>
      <c r="E15" s="21">
        <v>10</v>
      </c>
      <c r="F15" s="22">
        <f>SUM(G15:J15)</f>
        <v>4903.1620000000003</v>
      </c>
      <c r="G15" s="23">
        <f>G18</f>
        <v>3818.4859999999999</v>
      </c>
      <c r="H15" s="23">
        <v>0</v>
      </c>
      <c r="I15" s="23">
        <f>I18</f>
        <v>1084.6759999999999</v>
      </c>
      <c r="J15" s="23">
        <f>J18</f>
        <v>0</v>
      </c>
      <c r="K15" s="19"/>
    </row>
    <row r="16" spans="1:17" s="17" customFormat="1" x14ac:dyDescent="0.25">
      <c r="C16" s="18"/>
      <c r="D16" s="20" t="s">
        <v>24</v>
      </c>
      <c r="E16" s="21">
        <v>20</v>
      </c>
      <c r="F16" s="22">
        <f t="shared" ref="F16:F79" si="0">SUM(G16:J16)</f>
        <v>0</v>
      </c>
      <c r="G16" s="23"/>
      <c r="H16" s="23"/>
      <c r="I16" s="23"/>
      <c r="J16" s="23"/>
      <c r="K16" s="19"/>
    </row>
    <row r="17" spans="3:11" s="17" customFormat="1" x14ac:dyDescent="0.25">
      <c r="C17" s="18"/>
      <c r="D17" s="20" t="s">
        <v>25</v>
      </c>
      <c r="E17" s="21">
        <v>30</v>
      </c>
      <c r="F17" s="22">
        <f t="shared" si="0"/>
        <v>0</v>
      </c>
      <c r="G17" s="23"/>
      <c r="H17" s="23"/>
      <c r="I17" s="23"/>
      <c r="J17" s="23"/>
      <c r="K17" s="19"/>
    </row>
    <row r="18" spans="3:11" s="17" customFormat="1" x14ac:dyDescent="0.25">
      <c r="C18" s="18"/>
      <c r="D18" s="20" t="s">
        <v>26</v>
      </c>
      <c r="E18" s="21">
        <v>40</v>
      </c>
      <c r="F18" s="22">
        <f t="shared" si="0"/>
        <v>4903.1620000000003</v>
      </c>
      <c r="G18" s="23">
        <f>июль!G18+август!G18+сентябрь!G18</f>
        <v>3818.4859999999999</v>
      </c>
      <c r="H18" s="23">
        <f>июль!H18+август!H18+сентябрь!H18</f>
        <v>0</v>
      </c>
      <c r="I18" s="23">
        <f>июль!I18+август!I18+сентябрь!I18</f>
        <v>1084.6759999999999</v>
      </c>
      <c r="J18" s="23">
        <f>июль!J18+август!J18+сентябрь!J18</f>
        <v>0</v>
      </c>
      <c r="K18" s="19"/>
    </row>
    <row r="19" spans="3:11" s="17" customFormat="1" ht="22.5" x14ac:dyDescent="0.25">
      <c r="C19" s="18"/>
      <c r="D19" s="20" t="s">
        <v>27</v>
      </c>
      <c r="E19" s="21">
        <v>50</v>
      </c>
      <c r="F19" s="22">
        <f t="shared" si="0"/>
        <v>7845.2788</v>
      </c>
      <c r="G19" s="23"/>
      <c r="H19" s="23"/>
      <c r="I19" s="23">
        <f>I20</f>
        <v>3818.4859999999999</v>
      </c>
      <c r="J19" s="23">
        <f>J22</f>
        <v>4026.7928000000002</v>
      </c>
      <c r="K19" s="19"/>
    </row>
    <row r="20" spans="3:11" s="17" customFormat="1" x14ac:dyDescent="0.25">
      <c r="C20" s="18"/>
      <c r="D20" s="20" t="s">
        <v>18</v>
      </c>
      <c r="E20" s="21">
        <v>60</v>
      </c>
      <c r="F20" s="22">
        <f t="shared" si="0"/>
        <v>3818.4859999999999</v>
      </c>
      <c r="G20" s="23"/>
      <c r="H20" s="23"/>
      <c r="I20" s="23">
        <f>G18</f>
        <v>3818.4859999999999</v>
      </c>
      <c r="J20" s="23"/>
      <c r="K20" s="19"/>
    </row>
    <row r="21" spans="3:11" s="17" customFormat="1" x14ac:dyDescent="0.25">
      <c r="C21" s="18"/>
      <c r="D21" s="20" t="s">
        <v>19</v>
      </c>
      <c r="E21" s="21">
        <v>70</v>
      </c>
      <c r="F21" s="22">
        <f t="shared" si="0"/>
        <v>0</v>
      </c>
      <c r="G21" s="23"/>
      <c r="H21" s="23"/>
      <c r="I21" s="23"/>
      <c r="J21" s="23"/>
      <c r="K21" s="19"/>
    </row>
    <row r="22" spans="3:11" s="17" customFormat="1" x14ac:dyDescent="0.25">
      <c r="C22" s="18"/>
      <c r="D22" s="20" t="s">
        <v>20</v>
      </c>
      <c r="E22" s="21">
        <v>80</v>
      </c>
      <c r="F22" s="22">
        <f t="shared" si="0"/>
        <v>4026.7928000000002</v>
      </c>
      <c r="G22" s="23"/>
      <c r="H22" s="23"/>
      <c r="I22" s="23"/>
      <c r="J22" s="23">
        <f>J26+J33</f>
        <v>4026.7928000000002</v>
      </c>
      <c r="K22" s="19"/>
    </row>
    <row r="23" spans="3:11" s="17" customFormat="1" x14ac:dyDescent="0.25">
      <c r="C23" s="18"/>
      <c r="D23" s="20" t="s">
        <v>28</v>
      </c>
      <c r="E23" s="21">
        <v>90</v>
      </c>
      <c r="F23" s="22">
        <f t="shared" si="0"/>
        <v>0</v>
      </c>
      <c r="G23" s="23"/>
      <c r="H23" s="23"/>
      <c r="I23" s="23"/>
      <c r="J23" s="23"/>
      <c r="K23" s="19"/>
    </row>
    <row r="24" spans="3:11" s="17" customFormat="1" x14ac:dyDescent="0.25">
      <c r="C24" s="18"/>
      <c r="D24" s="20" t="s">
        <v>29</v>
      </c>
      <c r="E24" s="21">
        <v>100</v>
      </c>
      <c r="F24" s="22">
        <f t="shared" si="0"/>
        <v>4852.768</v>
      </c>
      <c r="G24" s="23">
        <f t="shared" ref="G24:H24" si="1">G26</f>
        <v>0</v>
      </c>
      <c r="H24" s="23">
        <f t="shared" si="1"/>
        <v>0</v>
      </c>
      <c r="I24" s="23">
        <f>I26</f>
        <v>861.25099999999998</v>
      </c>
      <c r="J24" s="23">
        <f>J26</f>
        <v>3991.5170000000003</v>
      </c>
      <c r="K24" s="19"/>
    </row>
    <row r="25" spans="3:11" s="17" customFormat="1" ht="22.5" x14ac:dyDescent="0.25">
      <c r="C25" s="18"/>
      <c r="D25" s="20" t="s">
        <v>30</v>
      </c>
      <c r="E25" s="21">
        <v>110</v>
      </c>
      <c r="F25" s="22">
        <f t="shared" si="0"/>
        <v>0</v>
      </c>
      <c r="G25" s="23"/>
      <c r="H25" s="23"/>
      <c r="I25" s="23"/>
      <c r="J25" s="23"/>
      <c r="K25" s="19"/>
    </row>
    <row r="26" spans="3:11" s="17" customFormat="1" x14ac:dyDescent="0.25">
      <c r="C26" s="18"/>
      <c r="D26" s="20" t="s">
        <v>31</v>
      </c>
      <c r="E26" s="21">
        <v>120</v>
      </c>
      <c r="F26" s="22">
        <f t="shared" si="0"/>
        <v>4852.768</v>
      </c>
      <c r="G26" s="23">
        <f>июль!G26+август!G26+сентябрь!G26</f>
        <v>0</v>
      </c>
      <c r="H26" s="23">
        <f>июль!H26+август!H26+сентябрь!H26</f>
        <v>0</v>
      </c>
      <c r="I26" s="23">
        <f>июль!I26+август!I26+сентябрь!I26</f>
        <v>861.25099999999998</v>
      </c>
      <c r="J26" s="23">
        <f>июль!J26+август!J26+сентябрь!J26</f>
        <v>3991.5170000000003</v>
      </c>
      <c r="K26" s="19"/>
    </row>
    <row r="27" spans="3:11" s="17" customFormat="1" ht="22.5" x14ac:dyDescent="0.25">
      <c r="C27" s="18"/>
      <c r="D27" s="20" t="s">
        <v>32</v>
      </c>
      <c r="E27" s="21">
        <v>130</v>
      </c>
      <c r="F27" s="22">
        <f t="shared" si="0"/>
        <v>0</v>
      </c>
      <c r="G27" s="23"/>
      <c r="H27" s="23"/>
      <c r="I27" s="23"/>
      <c r="J27" s="23"/>
      <c r="K27" s="19"/>
    </row>
    <row r="28" spans="3:11" s="17" customFormat="1" x14ac:dyDescent="0.25">
      <c r="C28" s="18"/>
      <c r="D28" s="20" t="s">
        <v>33</v>
      </c>
      <c r="E28" s="21">
        <v>140</v>
      </c>
      <c r="F28" s="22">
        <f t="shared" si="0"/>
        <v>0</v>
      </c>
      <c r="G28" s="23"/>
      <c r="H28" s="23"/>
      <c r="I28" s="23"/>
      <c r="J28" s="23"/>
      <c r="K28" s="19"/>
    </row>
    <row r="29" spans="3:11" s="17" customFormat="1" x14ac:dyDescent="0.25">
      <c r="C29" s="18"/>
      <c r="D29" s="20" t="s">
        <v>34</v>
      </c>
      <c r="E29" s="21">
        <v>150</v>
      </c>
      <c r="F29" s="22">
        <f t="shared" si="0"/>
        <v>7845.2788</v>
      </c>
      <c r="G29" s="23">
        <f>G18</f>
        <v>3818.4859999999999</v>
      </c>
      <c r="H29" s="23"/>
      <c r="I29" s="23">
        <f>J19</f>
        <v>4026.7928000000002</v>
      </c>
      <c r="J29" s="23"/>
      <c r="K29" s="19"/>
    </row>
    <row r="30" spans="3:11" s="17" customFormat="1" x14ac:dyDescent="0.25">
      <c r="C30" s="18"/>
      <c r="D30" s="20" t="s">
        <v>35</v>
      </c>
      <c r="E30" s="21">
        <v>160</v>
      </c>
      <c r="F30" s="22">
        <f t="shared" si="0"/>
        <v>0</v>
      </c>
      <c r="G30" s="23"/>
      <c r="H30" s="23"/>
      <c r="I30" s="23"/>
      <c r="J30" s="23"/>
      <c r="K30" s="19"/>
    </row>
    <row r="31" spans="3:11" s="17" customFormat="1" ht="22.5" x14ac:dyDescent="0.25">
      <c r="C31" s="18"/>
      <c r="D31" s="20" t="s">
        <v>36</v>
      </c>
      <c r="E31" s="21">
        <v>170</v>
      </c>
      <c r="F31" s="22">
        <f t="shared" si="0"/>
        <v>0</v>
      </c>
      <c r="G31" s="23"/>
      <c r="H31" s="23"/>
      <c r="I31" s="23"/>
      <c r="J31" s="23"/>
      <c r="K31" s="19"/>
    </row>
    <row r="32" spans="3:11" s="17" customFormat="1" ht="22.5" x14ac:dyDescent="0.25">
      <c r="C32" s="18"/>
      <c r="D32" s="20" t="s">
        <v>37</v>
      </c>
      <c r="E32" s="21">
        <v>180</v>
      </c>
      <c r="F32" s="22">
        <f t="shared" si="0"/>
        <v>0</v>
      </c>
      <c r="G32" s="23"/>
      <c r="H32" s="23"/>
      <c r="I32" s="23"/>
      <c r="J32" s="23"/>
      <c r="K32" s="19"/>
    </row>
    <row r="33" spans="3:11" s="17" customFormat="1" x14ac:dyDescent="0.25">
      <c r="C33" s="18"/>
      <c r="D33" s="20" t="s">
        <v>38</v>
      </c>
      <c r="E33" s="21">
        <v>190</v>
      </c>
      <c r="F33" s="22">
        <f t="shared" si="0"/>
        <v>50.393999999999778</v>
      </c>
      <c r="G33" s="23">
        <f>июль!G33+август!G33+сентябрь!G33</f>
        <v>0</v>
      </c>
      <c r="H33" s="23">
        <f>июль!H33+август!H33+сентябрь!H33</f>
        <v>0</v>
      </c>
      <c r="I33" s="23">
        <f>июль!I33+август!I33+сентябрь!I33</f>
        <v>15.118199999999932</v>
      </c>
      <c r="J33" s="23">
        <f>июль!J33+август!J33+сентябрь!J33</f>
        <v>35.275799999999848</v>
      </c>
      <c r="K33" s="19"/>
    </row>
    <row r="34" spans="3:11" s="17" customFormat="1" x14ac:dyDescent="0.25">
      <c r="C34" s="18"/>
      <c r="D34" s="20" t="s">
        <v>39</v>
      </c>
      <c r="E34" s="21">
        <v>200</v>
      </c>
      <c r="F34" s="22">
        <f t="shared" si="0"/>
        <v>0</v>
      </c>
      <c r="G34" s="23">
        <v>0</v>
      </c>
      <c r="H34" s="23">
        <v>0</v>
      </c>
      <c r="I34" s="23">
        <v>0</v>
      </c>
      <c r="J34" s="23">
        <v>0</v>
      </c>
      <c r="K34" s="19"/>
    </row>
    <row r="35" spans="3:11" s="17" customFormat="1" x14ac:dyDescent="0.25">
      <c r="C35" s="18"/>
      <c r="D35" s="20" t="s">
        <v>40</v>
      </c>
      <c r="E35" s="21">
        <v>210</v>
      </c>
      <c r="F35" s="22">
        <f t="shared" si="0"/>
        <v>0</v>
      </c>
      <c r="G35" s="22">
        <f>(G15+G19+G31)-(G24+G29+G30+G32+G33)</f>
        <v>0</v>
      </c>
      <c r="H35" s="22">
        <f>(H15+H19+H31)-(H24+H29+H30+H32+H33)</f>
        <v>0</v>
      </c>
      <c r="I35" s="22">
        <f>(I15+I19+I31)-(I24+I29+I30+I32+I33)</f>
        <v>0</v>
      </c>
      <c r="J35" s="22">
        <f>(J15+J19+J31)-(J24+J29+J30+J32+J33)</f>
        <v>0</v>
      </c>
      <c r="K35" s="19"/>
    </row>
    <row r="36" spans="3:11" s="17" customFormat="1" x14ac:dyDescent="0.25">
      <c r="C36" s="18"/>
      <c r="D36" s="48" t="s">
        <v>41</v>
      </c>
      <c r="E36" s="48"/>
      <c r="F36" s="48"/>
      <c r="G36" s="48"/>
      <c r="H36" s="48"/>
      <c r="I36" s="48"/>
      <c r="J36" s="48"/>
      <c r="K36" s="19"/>
    </row>
    <row r="37" spans="3:11" s="17" customFormat="1" ht="22.5" x14ac:dyDescent="0.25">
      <c r="C37" s="18"/>
      <c r="D37" s="20" t="s">
        <v>23</v>
      </c>
      <c r="E37" s="21">
        <v>300</v>
      </c>
      <c r="F37" s="22">
        <f t="shared" si="0"/>
        <v>4.2728000000000002</v>
      </c>
      <c r="G37" s="23">
        <f>G40</f>
        <v>3.3712392000000002</v>
      </c>
      <c r="H37" s="23">
        <f t="shared" ref="H37:J37" si="2">H40</f>
        <v>0</v>
      </c>
      <c r="I37" s="23">
        <f t="shared" si="2"/>
        <v>0.90156080000000005</v>
      </c>
      <c r="J37" s="23">
        <f t="shared" si="2"/>
        <v>0</v>
      </c>
      <c r="K37" s="19"/>
    </row>
    <row r="38" spans="3:11" s="17" customFormat="1" x14ac:dyDescent="0.25">
      <c r="C38" s="18"/>
      <c r="D38" s="20" t="s">
        <v>24</v>
      </c>
      <c r="E38" s="21">
        <v>310</v>
      </c>
      <c r="F38" s="22">
        <f t="shared" si="0"/>
        <v>0</v>
      </c>
      <c r="G38" s="23"/>
      <c r="H38" s="23"/>
      <c r="I38" s="23"/>
      <c r="J38" s="23"/>
      <c r="K38" s="19"/>
    </row>
    <row r="39" spans="3:11" s="17" customFormat="1" x14ac:dyDescent="0.25">
      <c r="C39" s="18"/>
      <c r="D39" s="20" t="s">
        <v>25</v>
      </c>
      <c r="E39" s="21">
        <v>320</v>
      </c>
      <c r="F39" s="22">
        <f t="shared" si="0"/>
        <v>0</v>
      </c>
      <c r="G39" s="23"/>
      <c r="H39" s="23"/>
      <c r="I39" s="23"/>
      <c r="J39" s="23"/>
      <c r="K39" s="19"/>
    </row>
    <row r="40" spans="3:11" s="17" customFormat="1" x14ac:dyDescent="0.25">
      <c r="C40" s="18"/>
      <c r="D40" s="20" t="s">
        <v>26</v>
      </c>
      <c r="E40" s="21">
        <v>330</v>
      </c>
      <c r="F40" s="22">
        <f t="shared" si="0"/>
        <v>4.2728000000000002</v>
      </c>
      <c r="G40" s="23">
        <f>(июль!G40+август!G40+сентябрь!G40)/3</f>
        <v>3.3712392000000002</v>
      </c>
      <c r="H40" s="23">
        <f>(июль!H40+август!H40+сентябрь!H40)/3</f>
        <v>0</v>
      </c>
      <c r="I40" s="23">
        <f>(июль!I40+август!I40+сентябрь!I40)/3</f>
        <v>0.90156080000000005</v>
      </c>
      <c r="J40" s="23">
        <f>(июль!J40+август!J40+сентябрь!J40)/3</f>
        <v>0</v>
      </c>
      <c r="K40" s="19"/>
    </row>
    <row r="41" spans="3:11" s="17" customFormat="1" ht="22.5" x14ac:dyDescent="0.25">
      <c r="C41" s="18"/>
      <c r="D41" s="20" t="s">
        <v>27</v>
      </c>
      <c r="E41" s="21">
        <v>340</v>
      </c>
      <c r="F41" s="22">
        <f t="shared" si="0"/>
        <v>6.6516304166666673</v>
      </c>
      <c r="G41" s="23"/>
      <c r="H41" s="23"/>
      <c r="I41" s="23">
        <f>I42</f>
        <v>3.3712392000000002</v>
      </c>
      <c r="J41" s="23">
        <f>J44</f>
        <v>3.2803912166666671</v>
      </c>
      <c r="K41" s="19"/>
    </row>
    <row r="42" spans="3:11" s="17" customFormat="1" x14ac:dyDescent="0.25">
      <c r="C42" s="18"/>
      <c r="D42" s="20" t="s">
        <v>18</v>
      </c>
      <c r="E42" s="21">
        <v>350</v>
      </c>
      <c r="F42" s="22">
        <f t="shared" si="0"/>
        <v>3.3712392000000002</v>
      </c>
      <c r="G42" s="23"/>
      <c r="H42" s="23"/>
      <c r="I42" s="23">
        <f>G40</f>
        <v>3.3712392000000002</v>
      </c>
      <c r="J42" s="23"/>
      <c r="K42" s="19"/>
    </row>
    <row r="43" spans="3:11" s="17" customFormat="1" x14ac:dyDescent="0.25">
      <c r="C43" s="18"/>
      <c r="D43" s="20" t="s">
        <v>19</v>
      </c>
      <c r="E43" s="21">
        <v>360</v>
      </c>
      <c r="F43" s="22">
        <f t="shared" si="0"/>
        <v>0</v>
      </c>
      <c r="G43" s="23"/>
      <c r="H43" s="23"/>
      <c r="I43" s="23"/>
      <c r="J43" s="23"/>
      <c r="K43" s="19"/>
    </row>
    <row r="44" spans="3:11" s="17" customFormat="1" x14ac:dyDescent="0.25">
      <c r="C44" s="18"/>
      <c r="D44" s="20" t="s">
        <v>20</v>
      </c>
      <c r="E44" s="21">
        <v>370</v>
      </c>
      <c r="F44" s="22">
        <f t="shared" si="0"/>
        <v>3.2803912166666671</v>
      </c>
      <c r="G44" s="23"/>
      <c r="H44" s="23"/>
      <c r="I44" s="23"/>
      <c r="J44" s="23">
        <f>J48+J55</f>
        <v>3.2803912166666671</v>
      </c>
      <c r="K44" s="19"/>
    </row>
    <row r="45" spans="3:11" s="17" customFormat="1" x14ac:dyDescent="0.25">
      <c r="C45" s="18"/>
      <c r="D45" s="20" t="s">
        <v>28</v>
      </c>
      <c r="E45" s="21">
        <v>380</v>
      </c>
      <c r="F45" s="22">
        <f t="shared" si="0"/>
        <v>0</v>
      </c>
      <c r="G45" s="23"/>
      <c r="H45" s="23"/>
      <c r="I45" s="23"/>
      <c r="J45" s="23"/>
      <c r="K45" s="19"/>
    </row>
    <row r="46" spans="3:11" s="17" customFormat="1" x14ac:dyDescent="0.25">
      <c r="C46" s="18"/>
      <c r="D46" s="20" t="s">
        <v>29</v>
      </c>
      <c r="E46" s="21">
        <v>390</v>
      </c>
      <c r="F46" s="22">
        <f t="shared" si="0"/>
        <v>4.1288333333333336</v>
      </c>
      <c r="G46" s="23">
        <f t="shared" ref="G46:H46" si="3">G48</f>
        <v>0</v>
      </c>
      <c r="H46" s="23">
        <f t="shared" si="3"/>
        <v>0</v>
      </c>
      <c r="I46" s="23">
        <f>I48</f>
        <v>0.94921878333333332</v>
      </c>
      <c r="J46" s="23">
        <f>J48</f>
        <v>3.1796145500000002</v>
      </c>
      <c r="K46" s="19"/>
    </row>
    <row r="47" spans="3:11" s="17" customFormat="1" ht="22.5" x14ac:dyDescent="0.25">
      <c r="C47" s="18"/>
      <c r="D47" s="20" t="s">
        <v>30</v>
      </c>
      <c r="E47" s="21">
        <v>400</v>
      </c>
      <c r="F47" s="22">
        <f t="shared" si="0"/>
        <v>0</v>
      </c>
      <c r="G47" s="23"/>
      <c r="H47" s="23"/>
      <c r="I47" s="23"/>
      <c r="J47" s="23"/>
      <c r="K47" s="19"/>
    </row>
    <row r="48" spans="3:11" s="17" customFormat="1" x14ac:dyDescent="0.25">
      <c r="C48" s="18"/>
      <c r="D48" s="20" t="s">
        <v>31</v>
      </c>
      <c r="E48" s="21">
        <v>410</v>
      </c>
      <c r="F48" s="22">
        <f t="shared" si="0"/>
        <v>4.1288333333333336</v>
      </c>
      <c r="G48" s="23">
        <f>(июль!G48+август!G48+сентябрь!G48)/3</f>
        <v>0</v>
      </c>
      <c r="H48" s="23">
        <f>(июль!H48+август!H48+сентябрь!H48)/3</f>
        <v>0</v>
      </c>
      <c r="I48" s="23">
        <f>(июль!I48+август!I48+сентябрь!I48)/3</f>
        <v>0.94921878333333332</v>
      </c>
      <c r="J48" s="23">
        <f>(июль!J48+август!J48+сентябрь!J48)/3</f>
        <v>3.1796145500000002</v>
      </c>
      <c r="K48" s="19"/>
    </row>
    <row r="49" spans="3:11" s="17" customFormat="1" x14ac:dyDescent="0.25">
      <c r="C49" s="18"/>
      <c r="D49" s="20" t="s">
        <v>42</v>
      </c>
      <c r="E49" s="21">
        <v>420</v>
      </c>
      <c r="F49" s="22">
        <f t="shared" si="0"/>
        <v>0</v>
      </c>
      <c r="G49" s="23"/>
      <c r="H49" s="23"/>
      <c r="I49" s="23"/>
      <c r="J49" s="23"/>
      <c r="K49" s="19"/>
    </row>
    <row r="50" spans="3:11" s="17" customFormat="1" x14ac:dyDescent="0.25">
      <c r="C50" s="18"/>
      <c r="D50" s="20" t="s">
        <v>33</v>
      </c>
      <c r="E50" s="21">
        <v>430</v>
      </c>
      <c r="F50" s="22">
        <f t="shared" si="0"/>
        <v>0</v>
      </c>
      <c r="G50" s="23"/>
      <c r="H50" s="23"/>
      <c r="I50" s="23"/>
      <c r="J50" s="23"/>
      <c r="K50" s="19"/>
    </row>
    <row r="51" spans="3:11" s="17" customFormat="1" x14ac:dyDescent="0.25">
      <c r="C51" s="18"/>
      <c r="D51" s="20" t="s">
        <v>34</v>
      </c>
      <c r="E51" s="21">
        <v>440</v>
      </c>
      <c r="F51" s="22">
        <f t="shared" si="0"/>
        <v>6.6516304166666673</v>
      </c>
      <c r="G51" s="23">
        <f>I42</f>
        <v>3.3712392000000002</v>
      </c>
      <c r="H51" s="23"/>
      <c r="I51" s="23">
        <f>J44</f>
        <v>3.2803912166666671</v>
      </c>
      <c r="J51" s="23"/>
      <c r="K51" s="19"/>
    </row>
    <row r="52" spans="3:11" s="17" customFormat="1" x14ac:dyDescent="0.25">
      <c r="C52" s="18"/>
      <c r="D52" s="20" t="s">
        <v>35</v>
      </c>
      <c r="E52" s="21">
        <v>450</v>
      </c>
      <c r="F52" s="22">
        <f t="shared" si="0"/>
        <v>0</v>
      </c>
      <c r="G52" s="23"/>
      <c r="H52" s="23"/>
      <c r="I52" s="23"/>
      <c r="J52" s="23"/>
      <c r="K52" s="19"/>
    </row>
    <row r="53" spans="3:11" s="17" customFormat="1" ht="22.5" x14ac:dyDescent="0.25">
      <c r="C53" s="18"/>
      <c r="D53" s="20" t="s">
        <v>36</v>
      </c>
      <c r="E53" s="21">
        <v>460</v>
      </c>
      <c r="F53" s="22">
        <f t="shared" si="0"/>
        <v>0</v>
      </c>
      <c r="G53" s="23"/>
      <c r="H53" s="23"/>
      <c r="I53" s="23"/>
      <c r="J53" s="23"/>
      <c r="K53" s="19"/>
    </row>
    <row r="54" spans="3:11" s="17" customFormat="1" ht="22.5" x14ac:dyDescent="0.25">
      <c r="C54" s="18"/>
      <c r="D54" s="20" t="s">
        <v>37</v>
      </c>
      <c r="E54" s="21">
        <v>470</v>
      </c>
      <c r="F54" s="22">
        <f t="shared" si="0"/>
        <v>0</v>
      </c>
      <c r="G54" s="23"/>
      <c r="H54" s="23"/>
      <c r="I54" s="23"/>
      <c r="J54" s="23"/>
      <c r="K54" s="19"/>
    </row>
    <row r="55" spans="3:11" s="17" customFormat="1" x14ac:dyDescent="0.25">
      <c r="C55" s="18"/>
      <c r="D55" s="20" t="s">
        <v>38</v>
      </c>
      <c r="E55" s="21">
        <v>480</v>
      </c>
      <c r="F55" s="22">
        <f t="shared" si="0"/>
        <v>0.14396666666666702</v>
      </c>
      <c r="G55" s="23">
        <f>(июль!G55+август!G55+сентябрь!G55)/3</f>
        <v>0</v>
      </c>
      <c r="H55" s="23">
        <f>(июль!H55+август!H55+сентябрь!H55)/3</f>
        <v>0</v>
      </c>
      <c r="I55" s="23">
        <f>(июль!I55+август!I55+сентябрь!I55)/3</f>
        <v>4.3190000000000096E-2</v>
      </c>
      <c r="J55" s="23">
        <f>(июль!J55+август!J55+сентябрь!J55)/3</f>
        <v>0.10077666666666692</v>
      </c>
      <c r="K55" s="19"/>
    </row>
    <row r="56" spans="3:11" s="17" customFormat="1" x14ac:dyDescent="0.25">
      <c r="C56" s="18"/>
      <c r="D56" s="20" t="s">
        <v>39</v>
      </c>
      <c r="E56" s="21">
        <v>490</v>
      </c>
      <c r="F56" s="22">
        <f t="shared" si="0"/>
        <v>0</v>
      </c>
      <c r="G56" s="23">
        <v>0</v>
      </c>
      <c r="H56" s="23">
        <v>0</v>
      </c>
      <c r="I56" s="23">
        <v>0</v>
      </c>
      <c r="J56" s="23">
        <v>0</v>
      </c>
      <c r="K56" s="19"/>
    </row>
    <row r="57" spans="3:11" s="17" customFormat="1" x14ac:dyDescent="0.25">
      <c r="C57" s="18"/>
      <c r="D57" s="20" t="s">
        <v>40</v>
      </c>
      <c r="E57" s="21">
        <v>500</v>
      </c>
      <c r="F57" s="22">
        <f t="shared" si="0"/>
        <v>0</v>
      </c>
      <c r="G57" s="22">
        <f>(G37+G41+G53)-(G46+G51+G52+G54+G55)</f>
        <v>0</v>
      </c>
      <c r="H57" s="22">
        <f>(H37+H41+H53)-(H46+H51+H52+H54+H55)</f>
        <v>0</v>
      </c>
      <c r="I57" s="22">
        <f>(I37+I41+I53)-(I46+I51+I52+I54+I55)</f>
        <v>0</v>
      </c>
      <c r="J57" s="22">
        <f>(J37+J41+J53)-(J46+J51+J52+J54+J55)</f>
        <v>0</v>
      </c>
      <c r="K57" s="19"/>
    </row>
    <row r="58" spans="3:11" s="17" customFormat="1" x14ac:dyDescent="0.25">
      <c r="C58" s="18"/>
      <c r="D58" s="48" t="s">
        <v>41</v>
      </c>
      <c r="E58" s="48"/>
      <c r="F58" s="48"/>
      <c r="G58" s="48"/>
      <c r="H58" s="48"/>
      <c r="I58" s="48"/>
      <c r="J58" s="48"/>
      <c r="K58" s="19"/>
    </row>
    <row r="59" spans="3:11" s="17" customFormat="1" x14ac:dyDescent="0.25">
      <c r="C59" s="18"/>
      <c r="D59" s="20" t="s">
        <v>43</v>
      </c>
      <c r="E59" s="21">
        <v>600</v>
      </c>
      <c r="F59" s="22">
        <f t="shared" si="0"/>
        <v>0</v>
      </c>
      <c r="G59" s="23"/>
      <c r="H59" s="23"/>
      <c r="I59" s="23"/>
      <c r="J59" s="23"/>
      <c r="K59" s="19"/>
    </row>
    <row r="60" spans="3:11" s="17" customFormat="1" x14ac:dyDescent="0.25">
      <c r="C60" s="18"/>
      <c r="D60" s="20" t="s">
        <v>44</v>
      </c>
      <c r="E60" s="21">
        <v>610</v>
      </c>
      <c r="F60" s="22">
        <f t="shared" si="0"/>
        <v>0</v>
      </c>
      <c r="G60" s="23"/>
      <c r="H60" s="23"/>
      <c r="I60" s="23"/>
      <c r="J60" s="23"/>
      <c r="K60" s="19"/>
    </row>
    <row r="61" spans="3:11" s="17" customFormat="1" x14ac:dyDescent="0.25">
      <c r="C61" s="18"/>
      <c r="D61" s="20" t="s">
        <v>45</v>
      </c>
      <c r="E61" s="21">
        <v>620</v>
      </c>
      <c r="F61" s="22">
        <f t="shared" si="0"/>
        <v>0</v>
      </c>
      <c r="G61" s="23"/>
      <c r="H61" s="23"/>
      <c r="I61" s="23"/>
      <c r="J61" s="23"/>
      <c r="K61" s="19"/>
    </row>
    <row r="62" spans="3:11" s="17" customFormat="1" x14ac:dyDescent="0.25">
      <c r="C62" s="18"/>
      <c r="D62" s="48" t="s">
        <v>46</v>
      </c>
      <c r="E62" s="48"/>
      <c r="F62" s="48"/>
      <c r="G62" s="48"/>
      <c r="H62" s="48"/>
      <c r="I62" s="48"/>
      <c r="J62" s="48"/>
      <c r="K62" s="19"/>
    </row>
    <row r="63" spans="3:11" s="17" customFormat="1" ht="22.5" x14ac:dyDescent="0.25">
      <c r="C63" s="18"/>
      <c r="D63" s="20" t="s">
        <v>47</v>
      </c>
      <c r="E63" s="21">
        <v>700</v>
      </c>
      <c r="F63" s="22">
        <f t="shared" si="0"/>
        <v>0</v>
      </c>
      <c r="G63" s="23"/>
      <c r="H63" s="23"/>
      <c r="I63" s="23"/>
      <c r="J63" s="23"/>
      <c r="K63" s="19"/>
    </row>
    <row r="64" spans="3:11" x14ac:dyDescent="0.25">
      <c r="C64" s="5"/>
      <c r="D64" s="20" t="s">
        <v>48</v>
      </c>
      <c r="E64" s="21">
        <v>710</v>
      </c>
      <c r="F64" s="22">
        <f t="shared" si="0"/>
        <v>0</v>
      </c>
      <c r="G64" s="24"/>
      <c r="H64" s="24"/>
      <c r="I64" s="24"/>
      <c r="J64" s="24"/>
      <c r="K64" s="14"/>
    </row>
    <row r="65" spans="3:12" x14ac:dyDescent="0.25">
      <c r="C65" s="5"/>
      <c r="D65" s="20" t="s">
        <v>49</v>
      </c>
      <c r="E65" s="21">
        <v>720</v>
      </c>
      <c r="F65" s="22">
        <f t="shared" si="0"/>
        <v>0</v>
      </c>
      <c r="G65" s="24"/>
      <c r="H65" s="24"/>
      <c r="I65" s="24"/>
      <c r="J65" s="24"/>
      <c r="K65" s="14"/>
    </row>
    <row r="66" spans="3:12" x14ac:dyDescent="0.25">
      <c r="C66" s="5"/>
      <c r="D66" s="20" t="s">
        <v>50</v>
      </c>
      <c r="E66" s="21">
        <v>730</v>
      </c>
      <c r="F66" s="22">
        <f t="shared" si="0"/>
        <v>0</v>
      </c>
      <c r="G66" s="24"/>
      <c r="H66" s="24"/>
      <c r="I66" s="24"/>
      <c r="J66" s="24"/>
      <c r="K66" s="14"/>
    </row>
    <row r="67" spans="3:12" x14ac:dyDescent="0.25">
      <c r="C67" s="5"/>
      <c r="D67" s="20" t="s">
        <v>51</v>
      </c>
      <c r="E67" s="21">
        <v>740</v>
      </c>
      <c r="F67" s="22">
        <f t="shared" si="0"/>
        <v>0</v>
      </c>
      <c r="G67" s="24"/>
      <c r="H67" s="24"/>
      <c r="I67" s="24"/>
      <c r="J67" s="24"/>
      <c r="K67" s="14"/>
    </row>
    <row r="68" spans="3:12" ht="22.5" x14ac:dyDescent="0.25">
      <c r="C68" s="5"/>
      <c r="D68" s="20" t="s">
        <v>52</v>
      </c>
      <c r="E68" s="21">
        <v>750</v>
      </c>
      <c r="F68" s="22">
        <f t="shared" si="0"/>
        <v>4852.768</v>
      </c>
      <c r="G68" s="23">
        <f>июль!G68+август!G68+сентябрь!G68</f>
        <v>0</v>
      </c>
      <c r="H68" s="23">
        <f>июль!H68+август!H68+сентябрь!H68</f>
        <v>0</v>
      </c>
      <c r="I68" s="23">
        <f>июль!I68+август!I68+сентябрь!I68</f>
        <v>861.25099999999998</v>
      </c>
      <c r="J68" s="23">
        <f>июль!J68+август!J68+сентябрь!J68</f>
        <v>3991.5170000000003</v>
      </c>
      <c r="K68" s="14"/>
    </row>
    <row r="69" spans="3:12" x14ac:dyDescent="0.25">
      <c r="C69" s="5"/>
      <c r="D69" s="20" t="s">
        <v>48</v>
      </c>
      <c r="E69" s="21">
        <v>760</v>
      </c>
      <c r="F69" s="22">
        <f t="shared" si="0"/>
        <v>4852.768</v>
      </c>
      <c r="G69" s="23">
        <f>июль!G69+август!G69+сентябрь!G69</f>
        <v>0</v>
      </c>
      <c r="H69" s="23">
        <f>июль!H69+август!H69+сентябрь!H69</f>
        <v>0</v>
      </c>
      <c r="I69" s="23">
        <f>июль!I69+август!I69+сентябрь!I69</f>
        <v>861.25099999999998</v>
      </c>
      <c r="J69" s="23">
        <f>июль!J69+август!J69+сентябрь!J69</f>
        <v>3991.5170000000003</v>
      </c>
      <c r="K69" s="14"/>
    </row>
    <row r="70" spans="3:12" x14ac:dyDescent="0.25">
      <c r="C70" s="5"/>
      <c r="D70" s="20" t="s">
        <v>49</v>
      </c>
      <c r="E70" s="21">
        <v>770</v>
      </c>
      <c r="F70" s="22">
        <f t="shared" si="0"/>
        <v>0</v>
      </c>
      <c r="G70" s="24"/>
      <c r="H70" s="24"/>
      <c r="I70" s="24"/>
      <c r="J70" s="24"/>
      <c r="K70" s="14"/>
    </row>
    <row r="71" spans="3:12" x14ac:dyDescent="0.25">
      <c r="C71" s="5"/>
      <c r="D71" s="20" t="s">
        <v>50</v>
      </c>
      <c r="E71" s="21">
        <v>780</v>
      </c>
      <c r="F71" s="22">
        <f t="shared" si="0"/>
        <v>0</v>
      </c>
      <c r="G71" s="24"/>
      <c r="H71" s="24"/>
      <c r="I71" s="24"/>
      <c r="J71" s="24"/>
      <c r="K71" s="14"/>
    </row>
    <row r="72" spans="3:12" x14ac:dyDescent="0.25">
      <c r="C72" s="5"/>
      <c r="D72" s="20" t="s">
        <v>51</v>
      </c>
      <c r="E72" s="21">
        <v>790</v>
      </c>
      <c r="F72" s="22">
        <f t="shared" si="0"/>
        <v>0</v>
      </c>
      <c r="G72" s="24"/>
      <c r="H72" s="24"/>
      <c r="I72" s="24"/>
      <c r="J72" s="24"/>
      <c r="K72" s="14"/>
    </row>
    <row r="73" spans="3:12" x14ac:dyDescent="0.25">
      <c r="C73" s="5"/>
      <c r="D73" s="48" t="s">
        <v>53</v>
      </c>
      <c r="E73" s="48"/>
      <c r="F73" s="48"/>
      <c r="G73" s="48"/>
      <c r="H73" s="48"/>
      <c r="I73" s="48"/>
      <c r="J73" s="48"/>
      <c r="K73" s="14"/>
    </row>
    <row r="74" spans="3:12" ht="22.5" x14ac:dyDescent="0.25">
      <c r="C74" s="5"/>
      <c r="D74" s="20" t="s">
        <v>47</v>
      </c>
      <c r="E74" s="21">
        <v>800</v>
      </c>
      <c r="F74" s="22">
        <f t="shared" si="0"/>
        <v>0</v>
      </c>
      <c r="G74" s="24"/>
      <c r="H74" s="24"/>
      <c r="I74" s="24"/>
      <c r="J74" s="24"/>
      <c r="K74" s="14"/>
    </row>
    <row r="75" spans="3:12" x14ac:dyDescent="0.25">
      <c r="C75" s="5"/>
      <c r="D75" s="20" t="s">
        <v>48</v>
      </c>
      <c r="E75" s="21">
        <v>810</v>
      </c>
      <c r="F75" s="22">
        <f t="shared" si="0"/>
        <v>0</v>
      </c>
      <c r="G75" s="24"/>
      <c r="H75" s="24"/>
      <c r="I75" s="24"/>
      <c r="J75" s="24"/>
      <c r="K75" s="14"/>
    </row>
    <row r="76" spans="3:12" x14ac:dyDescent="0.25">
      <c r="C76" s="5"/>
      <c r="D76" s="20" t="s">
        <v>49</v>
      </c>
      <c r="E76" s="21">
        <v>820</v>
      </c>
      <c r="F76" s="22">
        <f t="shared" si="0"/>
        <v>0</v>
      </c>
      <c r="G76" s="24"/>
      <c r="H76" s="24"/>
      <c r="I76" s="24"/>
      <c r="J76" s="24"/>
      <c r="K76" s="14"/>
    </row>
    <row r="77" spans="3:12" x14ac:dyDescent="0.25">
      <c r="C77" s="5"/>
      <c r="D77" s="20" t="s">
        <v>50</v>
      </c>
      <c r="E77" s="21">
        <v>830</v>
      </c>
      <c r="F77" s="22">
        <f t="shared" si="0"/>
        <v>0</v>
      </c>
      <c r="G77" s="24"/>
      <c r="H77" s="24"/>
      <c r="I77" s="24"/>
      <c r="J77" s="24"/>
      <c r="K77" s="14"/>
    </row>
    <row r="78" spans="3:12" x14ac:dyDescent="0.25">
      <c r="C78" s="5"/>
      <c r="D78" s="20" t="s">
        <v>51</v>
      </c>
      <c r="E78" s="21">
        <v>840</v>
      </c>
      <c r="F78" s="22">
        <f t="shared" si="0"/>
        <v>0</v>
      </c>
      <c r="G78" s="24"/>
      <c r="H78" s="24"/>
      <c r="I78" s="24"/>
      <c r="J78" s="24"/>
      <c r="K78" s="14"/>
    </row>
    <row r="79" spans="3:12" ht="22.5" x14ac:dyDescent="0.25">
      <c r="C79" s="5"/>
      <c r="D79" s="20" t="s">
        <v>52</v>
      </c>
      <c r="E79" s="21">
        <v>850</v>
      </c>
      <c r="F79" s="22">
        <f t="shared" si="0"/>
        <v>7370.8693151999996</v>
      </c>
      <c r="G79" s="23">
        <f>июль!G79+август!G79+сентябрь!G79</f>
        <v>0</v>
      </c>
      <c r="H79" s="23">
        <f>июль!H79+август!H79+сентябрь!H79</f>
        <v>0</v>
      </c>
      <c r="I79" s="23">
        <f>июль!I79+август!I79+сентябрь!I79</f>
        <v>1308.1541438999998</v>
      </c>
      <c r="J79" s="23">
        <f>июль!J79+август!J79+сентябрь!J79</f>
        <v>6062.7151713000003</v>
      </c>
      <c r="K79" s="26"/>
      <c r="L79" s="27"/>
    </row>
    <row r="80" spans="3:12" x14ac:dyDescent="0.25">
      <c r="C80" s="5"/>
      <c r="D80" s="20" t="s">
        <v>48</v>
      </c>
      <c r="E80" s="21">
        <v>860</v>
      </c>
      <c r="F80" s="22">
        <f t="shared" ref="F80:F86" si="4">SUM(G80:J80)</f>
        <v>7370.8693151999996</v>
      </c>
      <c r="G80" s="23">
        <f>июль!G80+август!G80+сентябрь!G80</f>
        <v>0</v>
      </c>
      <c r="H80" s="23">
        <f>июль!H80+август!H80+сентябрь!H80</f>
        <v>0</v>
      </c>
      <c r="I80" s="23">
        <f>июль!I80+август!I80+сентябрь!I80</f>
        <v>1308.1541438999998</v>
      </c>
      <c r="J80" s="23">
        <f>июль!J80+август!J80+сентябрь!J80</f>
        <v>6062.7151713000003</v>
      </c>
      <c r="K80" s="26"/>
      <c r="L80" s="27"/>
    </row>
    <row r="81" spans="3:19" x14ac:dyDescent="0.25">
      <c r="C81" s="5"/>
      <c r="D81" s="20" t="s">
        <v>49</v>
      </c>
      <c r="E81" s="21">
        <v>870</v>
      </c>
      <c r="F81" s="22">
        <f t="shared" si="4"/>
        <v>0</v>
      </c>
      <c r="G81" s="25"/>
      <c r="H81" s="25"/>
      <c r="I81" s="25"/>
      <c r="J81" s="25"/>
      <c r="K81" s="26"/>
      <c r="L81" s="27"/>
    </row>
    <row r="82" spans="3:19" x14ac:dyDescent="0.25">
      <c r="C82" s="5"/>
      <c r="D82" s="20" t="s">
        <v>50</v>
      </c>
      <c r="E82" s="21">
        <v>880</v>
      </c>
      <c r="F82" s="22">
        <f t="shared" si="4"/>
        <v>0</v>
      </c>
      <c r="G82" s="24"/>
      <c r="H82" s="24"/>
      <c r="I82" s="24"/>
      <c r="J82" s="24"/>
      <c r="K82" s="26"/>
      <c r="L82" s="27"/>
    </row>
    <row r="83" spans="3:19" x14ac:dyDescent="0.25">
      <c r="C83" s="5"/>
      <c r="D83" s="20" t="s">
        <v>51</v>
      </c>
      <c r="E83" s="21">
        <v>890</v>
      </c>
      <c r="F83" s="22">
        <f t="shared" si="4"/>
        <v>0</v>
      </c>
      <c r="G83" s="28"/>
      <c r="H83" s="28"/>
      <c r="I83" s="28"/>
      <c r="J83" s="28"/>
      <c r="K83" s="26"/>
      <c r="L83" s="27"/>
    </row>
    <row r="84" spans="3:19" x14ac:dyDescent="0.25">
      <c r="C84" s="5"/>
      <c r="D84" s="20" t="s">
        <v>54</v>
      </c>
      <c r="E84" s="21">
        <v>900</v>
      </c>
      <c r="F84" s="22">
        <f t="shared" si="4"/>
        <v>0</v>
      </c>
      <c r="G84" s="28"/>
      <c r="H84" s="28"/>
      <c r="I84" s="28"/>
      <c r="J84" s="28"/>
      <c r="K84" s="26"/>
      <c r="L84" s="27"/>
    </row>
    <row r="85" spans="3:19" x14ac:dyDescent="0.25">
      <c r="C85" s="5"/>
      <c r="D85" s="20" t="s">
        <v>51</v>
      </c>
      <c r="E85" s="21">
        <v>910</v>
      </c>
      <c r="F85" s="22">
        <f t="shared" si="4"/>
        <v>0</v>
      </c>
      <c r="G85" s="28"/>
      <c r="H85" s="28"/>
      <c r="I85" s="28"/>
      <c r="J85" s="28"/>
      <c r="K85" s="26"/>
      <c r="L85" s="27"/>
    </row>
    <row r="86" spans="3:19" x14ac:dyDescent="0.25">
      <c r="C86" s="5"/>
      <c r="D86" s="20" t="s">
        <v>50</v>
      </c>
      <c r="E86" s="21">
        <v>920</v>
      </c>
      <c r="F86" s="22">
        <f t="shared" si="4"/>
        <v>0</v>
      </c>
      <c r="G86" s="28"/>
      <c r="H86" s="28"/>
      <c r="I86" s="28"/>
      <c r="J86" s="28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F15:J35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F63:J72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F59:J61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F74:J86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VN983055:WVR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VID983055:VIH983075 VRZ983055:VSD983075 WBV983055:WBZ983075 WLR983055:WLV983075 F37:J57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view="pageBreakPreview" topLeftCell="C7" zoomScaleNormal="100" zoomScaleSheetLayoutView="100" workbookViewId="0">
      <selection activeCell="I52" sqref="I52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32" t="s">
        <v>71</v>
      </c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47" t="s">
        <v>14</v>
      </c>
      <c r="E11" s="47" t="s">
        <v>15</v>
      </c>
      <c r="F11" s="47" t="s">
        <v>16</v>
      </c>
      <c r="G11" s="47" t="s">
        <v>17</v>
      </c>
      <c r="H11" s="47"/>
      <c r="I11" s="47"/>
      <c r="J11" s="47"/>
      <c r="K11" s="14"/>
    </row>
    <row r="12" spans="1:17" ht="15" customHeight="1" x14ac:dyDescent="0.25">
      <c r="C12" s="5"/>
      <c r="D12" s="47"/>
      <c r="E12" s="47"/>
      <c r="F12" s="47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ht="12" customHeight="1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25">
      <c r="C14" s="18"/>
      <c r="D14" s="46" t="s">
        <v>22</v>
      </c>
      <c r="E14" s="46"/>
      <c r="F14" s="46"/>
      <c r="G14" s="46"/>
      <c r="H14" s="46"/>
      <c r="I14" s="46"/>
      <c r="J14" s="46"/>
      <c r="K14" s="19"/>
    </row>
    <row r="15" spans="1:17" s="17" customFormat="1" ht="22.5" x14ac:dyDescent="0.25">
      <c r="C15" s="18"/>
      <c r="D15" s="37" t="s">
        <v>23</v>
      </c>
      <c r="E15" s="38">
        <v>10</v>
      </c>
      <c r="F15" s="39">
        <f>SUM(G15:J15)</f>
        <v>1981.8009999999999</v>
      </c>
      <c r="G15" s="40">
        <f>G18</f>
        <v>1572.06</v>
      </c>
      <c r="H15" s="40">
        <f>H18</f>
        <v>0</v>
      </c>
      <c r="I15" s="40">
        <f>I18</f>
        <v>409.74099999999999</v>
      </c>
      <c r="J15" s="40">
        <f>J18</f>
        <v>0</v>
      </c>
      <c r="K15" s="19"/>
    </row>
    <row r="16" spans="1:17" s="17" customFormat="1" ht="15" customHeight="1" x14ac:dyDescent="0.25">
      <c r="C16" s="18"/>
      <c r="D16" s="37" t="s">
        <v>24</v>
      </c>
      <c r="E16" s="38">
        <v>20</v>
      </c>
      <c r="F16" s="39">
        <f t="shared" ref="F16:F79" si="0">SUM(G16:J16)</f>
        <v>0</v>
      </c>
      <c r="G16" s="40"/>
      <c r="H16" s="40"/>
      <c r="I16" s="40"/>
      <c r="J16" s="40"/>
      <c r="K16" s="19"/>
    </row>
    <row r="17" spans="3:11" s="17" customFormat="1" ht="15" customHeight="1" x14ac:dyDescent="0.25">
      <c r="C17" s="18"/>
      <c r="D17" s="37" t="s">
        <v>25</v>
      </c>
      <c r="E17" s="38">
        <v>30</v>
      </c>
      <c r="F17" s="39">
        <f t="shared" si="0"/>
        <v>0</v>
      </c>
      <c r="G17" s="40"/>
      <c r="H17" s="40"/>
      <c r="I17" s="40"/>
      <c r="J17" s="40"/>
      <c r="K17" s="19"/>
    </row>
    <row r="18" spans="3:11" s="17" customFormat="1" ht="15" customHeight="1" x14ac:dyDescent="0.25">
      <c r="C18" s="18"/>
      <c r="D18" s="37" t="s">
        <v>26</v>
      </c>
      <c r="E18" s="38">
        <v>40</v>
      </c>
      <c r="F18" s="39">
        <f t="shared" si="0"/>
        <v>1981.8009999999999</v>
      </c>
      <c r="G18" s="40">
        <v>1572.06</v>
      </c>
      <c r="H18" s="40">
        <v>0</v>
      </c>
      <c r="I18" s="40">
        <v>409.74099999999999</v>
      </c>
      <c r="J18" s="40">
        <v>0</v>
      </c>
      <c r="K18" s="19"/>
    </row>
    <row r="19" spans="3:11" s="17" customFormat="1" ht="22.5" x14ac:dyDescent="0.25">
      <c r="C19" s="18"/>
      <c r="D19" s="37" t="s">
        <v>27</v>
      </c>
      <c r="E19" s="38">
        <v>50</v>
      </c>
      <c r="F19" s="39">
        <f t="shared" si="0"/>
        <v>3330.3267999999998</v>
      </c>
      <c r="G19" s="40"/>
      <c r="H19" s="40"/>
      <c r="I19" s="40">
        <f>I20</f>
        <v>1572.06</v>
      </c>
      <c r="J19" s="40">
        <f>J22</f>
        <v>1758.2667999999999</v>
      </c>
      <c r="K19" s="19"/>
    </row>
    <row r="20" spans="3:11" s="17" customFormat="1" ht="15" customHeight="1" x14ac:dyDescent="0.25">
      <c r="C20" s="18"/>
      <c r="D20" s="37" t="s">
        <v>18</v>
      </c>
      <c r="E20" s="38">
        <v>60</v>
      </c>
      <c r="F20" s="39">
        <f t="shared" si="0"/>
        <v>1572.06</v>
      </c>
      <c r="G20" s="40"/>
      <c r="H20" s="40"/>
      <c r="I20" s="40">
        <f>G18</f>
        <v>1572.06</v>
      </c>
      <c r="J20" s="40"/>
      <c r="K20" s="19"/>
    </row>
    <row r="21" spans="3:11" s="17" customFormat="1" ht="15" customHeight="1" x14ac:dyDescent="0.25">
      <c r="C21" s="18"/>
      <c r="D21" s="37" t="s">
        <v>19</v>
      </c>
      <c r="E21" s="38">
        <v>70</v>
      </c>
      <c r="F21" s="39">
        <f t="shared" si="0"/>
        <v>0</v>
      </c>
      <c r="G21" s="40"/>
      <c r="H21" s="40"/>
      <c r="I21" s="40"/>
      <c r="J21" s="40"/>
      <c r="K21" s="19"/>
    </row>
    <row r="22" spans="3:11" s="17" customFormat="1" ht="15" customHeight="1" x14ac:dyDescent="0.25">
      <c r="C22" s="18"/>
      <c r="D22" s="37" t="s">
        <v>20</v>
      </c>
      <c r="E22" s="38">
        <v>80</v>
      </c>
      <c r="F22" s="39">
        <f t="shared" si="0"/>
        <v>1758.2667999999999</v>
      </c>
      <c r="G22" s="40"/>
      <c r="H22" s="40"/>
      <c r="I22" s="40"/>
      <c r="J22" s="40">
        <f>J26+J33</f>
        <v>1758.2667999999999</v>
      </c>
      <c r="K22" s="19"/>
    </row>
    <row r="23" spans="3:11" s="17" customFormat="1" ht="15" customHeight="1" x14ac:dyDescent="0.25">
      <c r="C23" s="18"/>
      <c r="D23" s="37" t="s">
        <v>28</v>
      </c>
      <c r="E23" s="38">
        <v>90</v>
      </c>
      <c r="F23" s="39">
        <f t="shared" si="0"/>
        <v>0</v>
      </c>
      <c r="G23" s="40"/>
      <c r="H23" s="40"/>
      <c r="I23" s="40"/>
      <c r="J23" s="40"/>
      <c r="K23" s="19"/>
    </row>
    <row r="24" spans="3:11" s="17" customFormat="1" ht="15" customHeight="1" x14ac:dyDescent="0.25">
      <c r="C24" s="18"/>
      <c r="D24" s="37" t="s">
        <v>29</v>
      </c>
      <c r="E24" s="38">
        <v>100</v>
      </c>
      <c r="F24" s="39">
        <f t="shared" si="0"/>
        <v>1979.847</v>
      </c>
      <c r="G24" s="40">
        <v>0</v>
      </c>
      <c r="H24" s="40">
        <v>0</v>
      </c>
      <c r="I24" s="40">
        <f>I26</f>
        <v>222.94800000000001</v>
      </c>
      <c r="J24" s="40">
        <f>J26</f>
        <v>1756.8989999999999</v>
      </c>
      <c r="K24" s="19"/>
    </row>
    <row r="25" spans="3:11" s="17" customFormat="1" ht="22.5" x14ac:dyDescent="0.25">
      <c r="C25" s="18"/>
      <c r="D25" s="37" t="s">
        <v>30</v>
      </c>
      <c r="E25" s="38">
        <v>110</v>
      </c>
      <c r="F25" s="39">
        <f t="shared" si="0"/>
        <v>0</v>
      </c>
      <c r="G25" s="40"/>
      <c r="H25" s="40"/>
      <c r="I25" s="40"/>
      <c r="J25" s="40"/>
      <c r="K25" s="19"/>
    </row>
    <row r="26" spans="3:11" s="17" customFormat="1" ht="15" customHeight="1" x14ac:dyDescent="0.25">
      <c r="C26" s="18"/>
      <c r="D26" s="37" t="s">
        <v>31</v>
      </c>
      <c r="E26" s="38">
        <v>120</v>
      </c>
      <c r="F26" s="39">
        <f t="shared" si="0"/>
        <v>1979.847</v>
      </c>
      <c r="G26" s="40">
        <v>0</v>
      </c>
      <c r="H26" s="40">
        <v>0</v>
      </c>
      <c r="I26" s="40">
        <v>222.94800000000001</v>
      </c>
      <c r="J26" s="40">
        <v>1756.8989999999999</v>
      </c>
      <c r="K26" s="19"/>
    </row>
    <row r="27" spans="3:11" s="17" customFormat="1" ht="22.5" x14ac:dyDescent="0.25">
      <c r="C27" s="18"/>
      <c r="D27" s="37" t="s">
        <v>32</v>
      </c>
      <c r="E27" s="38">
        <v>130</v>
      </c>
      <c r="F27" s="39">
        <f t="shared" si="0"/>
        <v>0</v>
      </c>
      <c r="G27" s="40"/>
      <c r="H27" s="40"/>
      <c r="I27" s="40"/>
      <c r="J27" s="40"/>
      <c r="K27" s="19"/>
    </row>
    <row r="28" spans="3:11" s="17" customFormat="1" ht="15" customHeight="1" x14ac:dyDescent="0.25">
      <c r="C28" s="18"/>
      <c r="D28" s="37" t="s">
        <v>33</v>
      </c>
      <c r="E28" s="38">
        <v>140</v>
      </c>
      <c r="F28" s="39">
        <f t="shared" si="0"/>
        <v>0</v>
      </c>
      <c r="G28" s="40"/>
      <c r="H28" s="40"/>
      <c r="I28" s="40"/>
      <c r="J28" s="40"/>
      <c r="K28" s="19"/>
    </row>
    <row r="29" spans="3:11" s="17" customFormat="1" ht="15" customHeight="1" x14ac:dyDescent="0.25">
      <c r="C29" s="18"/>
      <c r="D29" s="37" t="s">
        <v>34</v>
      </c>
      <c r="E29" s="38">
        <v>150</v>
      </c>
      <c r="F29" s="39">
        <f t="shared" si="0"/>
        <v>3330.3267999999998</v>
      </c>
      <c r="G29" s="40">
        <f>G18</f>
        <v>1572.06</v>
      </c>
      <c r="H29" s="40"/>
      <c r="I29" s="40">
        <f>J19</f>
        <v>1758.2667999999999</v>
      </c>
      <c r="J29" s="40"/>
      <c r="K29" s="19"/>
    </row>
    <row r="30" spans="3:11" s="17" customFormat="1" ht="15" customHeight="1" x14ac:dyDescent="0.25">
      <c r="C30" s="18"/>
      <c r="D30" s="37" t="s">
        <v>35</v>
      </c>
      <c r="E30" s="38">
        <v>160</v>
      </c>
      <c r="F30" s="39">
        <f t="shared" si="0"/>
        <v>0</v>
      </c>
      <c r="G30" s="40"/>
      <c r="H30" s="40"/>
      <c r="I30" s="40"/>
      <c r="J30" s="40"/>
      <c r="K30" s="19"/>
    </row>
    <row r="31" spans="3:11" s="17" customFormat="1" ht="22.5" x14ac:dyDescent="0.25">
      <c r="C31" s="18"/>
      <c r="D31" s="37" t="s">
        <v>36</v>
      </c>
      <c r="E31" s="38">
        <v>170</v>
      </c>
      <c r="F31" s="39">
        <f t="shared" si="0"/>
        <v>0</v>
      </c>
      <c r="G31" s="40"/>
      <c r="H31" s="40"/>
      <c r="I31" s="40"/>
      <c r="J31" s="40"/>
      <c r="K31" s="19"/>
    </row>
    <row r="32" spans="3:11" s="17" customFormat="1" ht="22.5" x14ac:dyDescent="0.25">
      <c r="C32" s="18"/>
      <c r="D32" s="37" t="s">
        <v>37</v>
      </c>
      <c r="E32" s="38">
        <v>180</v>
      </c>
      <c r="F32" s="39">
        <f t="shared" si="0"/>
        <v>0</v>
      </c>
      <c r="G32" s="40"/>
      <c r="H32" s="40"/>
      <c r="I32" s="40"/>
      <c r="J32" s="40"/>
      <c r="K32" s="19"/>
    </row>
    <row r="33" spans="3:11" s="17" customFormat="1" ht="15" customHeight="1" x14ac:dyDescent="0.25">
      <c r="C33" s="18"/>
      <c r="D33" s="37" t="s">
        <v>38</v>
      </c>
      <c r="E33" s="38">
        <v>190</v>
      </c>
      <c r="F33" s="39">
        <f t="shared" si="0"/>
        <v>1.9539999999999509</v>
      </c>
      <c r="G33" s="40">
        <v>0</v>
      </c>
      <c r="H33" s="40">
        <v>0</v>
      </c>
      <c r="I33" s="40">
        <f>(F15-F24)*0.3</f>
        <v>0.58619999999998529</v>
      </c>
      <c r="J33" s="40">
        <f>F15-F24-I33</f>
        <v>1.3677999999999657</v>
      </c>
      <c r="K33" s="19"/>
    </row>
    <row r="34" spans="3:11" s="17" customFormat="1" ht="15" customHeight="1" x14ac:dyDescent="0.25">
      <c r="C34" s="18"/>
      <c r="D34" s="37" t="s">
        <v>39</v>
      </c>
      <c r="E34" s="38">
        <v>200</v>
      </c>
      <c r="F34" s="39">
        <f t="shared" si="0"/>
        <v>0</v>
      </c>
      <c r="G34" s="40">
        <v>0</v>
      </c>
      <c r="H34" s="40">
        <v>0</v>
      </c>
      <c r="I34" s="40">
        <v>0</v>
      </c>
      <c r="J34" s="40">
        <v>0</v>
      </c>
      <c r="K34" s="19"/>
    </row>
    <row r="35" spans="3:11" s="17" customFormat="1" ht="15" customHeight="1" x14ac:dyDescent="0.25">
      <c r="C35" s="18"/>
      <c r="D35" s="37" t="s">
        <v>40</v>
      </c>
      <c r="E35" s="38">
        <v>210</v>
      </c>
      <c r="F35" s="39">
        <f t="shared" si="0"/>
        <v>0</v>
      </c>
      <c r="G35" s="39">
        <f>(G15+G19+G31)-(G24+G29+G30+G32+G33)</f>
        <v>0</v>
      </c>
      <c r="H35" s="39">
        <f>(H15+H19+H31)-(H24+H29+H30+H32+H33)</f>
        <v>0</v>
      </c>
      <c r="I35" s="39">
        <f>(I15+I19+I31)-(I24+I29+I30+I32+I33)</f>
        <v>0</v>
      </c>
      <c r="J35" s="39">
        <f>(J15+J19+J31)-(J24+J29+J30+J32+J33)</f>
        <v>0</v>
      </c>
      <c r="K35" s="19"/>
    </row>
    <row r="36" spans="3:11" s="17" customFormat="1" ht="15" customHeight="1" x14ac:dyDescent="0.25">
      <c r="C36" s="18"/>
      <c r="D36" s="46" t="s">
        <v>41</v>
      </c>
      <c r="E36" s="46"/>
      <c r="F36" s="46"/>
      <c r="G36" s="46"/>
      <c r="H36" s="46"/>
      <c r="I36" s="46"/>
      <c r="J36" s="46"/>
      <c r="K36" s="19"/>
    </row>
    <row r="37" spans="3:11" s="17" customFormat="1" ht="22.5" x14ac:dyDescent="0.25">
      <c r="C37" s="18"/>
      <c r="D37" s="37" t="s">
        <v>23</v>
      </c>
      <c r="E37" s="38">
        <v>300</v>
      </c>
      <c r="F37" s="39">
        <f t="shared" si="0"/>
        <v>4.8620000000000001</v>
      </c>
      <c r="G37" s="40">
        <f>G40</f>
        <v>1.1668799999999999</v>
      </c>
      <c r="H37" s="40">
        <v>0</v>
      </c>
      <c r="I37" s="40">
        <f>I40</f>
        <v>3.6951200000000002</v>
      </c>
      <c r="J37" s="40">
        <v>0</v>
      </c>
      <c r="K37" s="19"/>
    </row>
    <row r="38" spans="3:11" s="17" customFormat="1" ht="15" customHeight="1" x14ac:dyDescent="0.25">
      <c r="C38" s="18"/>
      <c r="D38" s="37" t="s">
        <v>24</v>
      </c>
      <c r="E38" s="38">
        <v>310</v>
      </c>
      <c r="F38" s="39">
        <f t="shared" si="0"/>
        <v>0</v>
      </c>
      <c r="G38" s="40"/>
      <c r="H38" s="40"/>
      <c r="I38" s="40"/>
      <c r="J38" s="40"/>
      <c r="K38" s="19"/>
    </row>
    <row r="39" spans="3:11" s="17" customFormat="1" ht="15" customHeight="1" x14ac:dyDescent="0.25">
      <c r="C39" s="18"/>
      <c r="D39" s="37" t="s">
        <v>25</v>
      </c>
      <c r="E39" s="38">
        <v>320</v>
      </c>
      <c r="F39" s="39">
        <f t="shared" si="0"/>
        <v>0</v>
      </c>
      <c r="G39" s="40"/>
      <c r="H39" s="40"/>
      <c r="I39" s="40"/>
      <c r="J39" s="40"/>
      <c r="K39" s="19"/>
    </row>
    <row r="40" spans="3:11" s="17" customFormat="1" ht="15" customHeight="1" x14ac:dyDescent="0.25">
      <c r="C40" s="18"/>
      <c r="D40" s="37" t="s">
        <v>26</v>
      </c>
      <c r="E40" s="38">
        <v>330</v>
      </c>
      <c r="F40" s="39">
        <f t="shared" si="0"/>
        <v>4.8620000000000001</v>
      </c>
      <c r="G40" s="40">
        <f>4.862*0.24</f>
        <v>1.1668799999999999</v>
      </c>
      <c r="H40" s="40">
        <v>0</v>
      </c>
      <c r="I40" s="40">
        <f>4.862-G40</f>
        <v>3.6951200000000002</v>
      </c>
      <c r="J40" s="40">
        <v>0</v>
      </c>
      <c r="K40" s="19"/>
    </row>
    <row r="41" spans="3:11" s="17" customFormat="1" ht="22.5" x14ac:dyDescent="0.25">
      <c r="C41" s="18"/>
      <c r="D41" s="37" t="s">
        <v>27</v>
      </c>
      <c r="E41" s="38">
        <v>340</v>
      </c>
      <c r="F41" s="39">
        <f t="shared" si="0"/>
        <v>4.8490400000000005</v>
      </c>
      <c r="G41" s="40"/>
      <c r="H41" s="40"/>
      <c r="I41" s="40">
        <f>I42</f>
        <v>1.1668799999999999</v>
      </c>
      <c r="J41" s="40">
        <f>J44</f>
        <v>3.6821600000000001</v>
      </c>
      <c r="K41" s="19"/>
    </row>
    <row r="42" spans="3:11" s="17" customFormat="1" ht="15" customHeight="1" x14ac:dyDescent="0.25">
      <c r="C42" s="18"/>
      <c r="D42" s="37" t="s">
        <v>18</v>
      </c>
      <c r="E42" s="38">
        <v>350</v>
      </c>
      <c r="F42" s="39">
        <f t="shared" si="0"/>
        <v>1.1668799999999999</v>
      </c>
      <c r="G42" s="40"/>
      <c r="H42" s="40"/>
      <c r="I42" s="40">
        <f>G40</f>
        <v>1.1668799999999999</v>
      </c>
      <c r="J42" s="40"/>
      <c r="K42" s="19"/>
    </row>
    <row r="43" spans="3:11" s="17" customFormat="1" ht="15" customHeight="1" x14ac:dyDescent="0.25">
      <c r="C43" s="18"/>
      <c r="D43" s="37" t="s">
        <v>19</v>
      </c>
      <c r="E43" s="38">
        <v>360</v>
      </c>
      <c r="F43" s="39">
        <f t="shared" si="0"/>
        <v>0</v>
      </c>
      <c r="G43" s="40"/>
      <c r="H43" s="40"/>
      <c r="I43" s="40"/>
      <c r="J43" s="40"/>
      <c r="K43" s="19"/>
    </row>
    <row r="44" spans="3:11" s="17" customFormat="1" ht="15" customHeight="1" x14ac:dyDescent="0.25">
      <c r="C44" s="18"/>
      <c r="D44" s="37" t="s">
        <v>20</v>
      </c>
      <c r="E44" s="38">
        <v>370</v>
      </c>
      <c r="F44" s="39">
        <f t="shared" si="0"/>
        <v>3.6821600000000001</v>
      </c>
      <c r="G44" s="40"/>
      <c r="H44" s="40"/>
      <c r="I44" s="40"/>
      <c r="J44" s="40">
        <f>J48+J55</f>
        <v>3.6821600000000001</v>
      </c>
      <c r="K44" s="19"/>
    </row>
    <row r="45" spans="3:11" s="17" customFormat="1" ht="15" customHeight="1" x14ac:dyDescent="0.25">
      <c r="C45" s="18"/>
      <c r="D45" s="37" t="s">
        <v>28</v>
      </c>
      <c r="E45" s="38">
        <v>380</v>
      </c>
      <c r="F45" s="39">
        <f t="shared" si="0"/>
        <v>0</v>
      </c>
      <c r="G45" s="40"/>
      <c r="H45" s="40"/>
      <c r="I45" s="40"/>
      <c r="J45" s="40"/>
      <c r="K45" s="19"/>
    </row>
    <row r="46" spans="3:11" s="17" customFormat="1" ht="15" customHeight="1" x14ac:dyDescent="0.25">
      <c r="C46" s="18"/>
      <c r="D46" s="37" t="s">
        <v>29</v>
      </c>
      <c r="E46" s="38">
        <v>390</v>
      </c>
      <c r="F46" s="39">
        <f t="shared" si="0"/>
        <v>4.6459999999999999</v>
      </c>
      <c r="G46" s="40">
        <v>0</v>
      </c>
      <c r="H46" s="40">
        <v>0</v>
      </c>
      <c r="I46" s="40">
        <f>I48</f>
        <v>1.11504</v>
      </c>
      <c r="J46" s="40">
        <f>J48</f>
        <v>3.5309599999999999</v>
      </c>
      <c r="K46" s="19"/>
    </row>
    <row r="47" spans="3:11" s="17" customFormat="1" ht="22.5" x14ac:dyDescent="0.25">
      <c r="C47" s="18"/>
      <c r="D47" s="37" t="s">
        <v>30</v>
      </c>
      <c r="E47" s="38">
        <v>400</v>
      </c>
      <c r="F47" s="39">
        <f t="shared" si="0"/>
        <v>0</v>
      </c>
      <c r="G47" s="40"/>
      <c r="H47" s="40"/>
      <c r="I47" s="40"/>
      <c r="J47" s="40"/>
      <c r="K47" s="19"/>
    </row>
    <row r="48" spans="3:11" s="17" customFormat="1" ht="15" customHeight="1" x14ac:dyDescent="0.25">
      <c r="C48" s="18"/>
      <c r="D48" s="37" t="s">
        <v>31</v>
      </c>
      <c r="E48" s="38">
        <v>410</v>
      </c>
      <c r="F48" s="39">
        <f t="shared" si="0"/>
        <v>4.6459999999999999</v>
      </c>
      <c r="G48" s="40">
        <v>0</v>
      </c>
      <c r="H48" s="40">
        <v>0</v>
      </c>
      <c r="I48" s="40">
        <f>4.646*0.24</f>
        <v>1.11504</v>
      </c>
      <c r="J48" s="40">
        <f>4.646-I48</f>
        <v>3.5309599999999999</v>
      </c>
      <c r="K48" s="19"/>
    </row>
    <row r="49" spans="3:11" s="17" customFormat="1" ht="15" customHeight="1" x14ac:dyDescent="0.25">
      <c r="C49" s="18"/>
      <c r="D49" s="37" t="s">
        <v>42</v>
      </c>
      <c r="E49" s="38">
        <v>420</v>
      </c>
      <c r="F49" s="39">
        <f t="shared" si="0"/>
        <v>0</v>
      </c>
      <c r="G49" s="40"/>
      <c r="H49" s="40"/>
      <c r="I49" s="40"/>
      <c r="J49" s="40"/>
      <c r="K49" s="19"/>
    </row>
    <row r="50" spans="3:11" s="17" customFormat="1" ht="15" customHeight="1" x14ac:dyDescent="0.25">
      <c r="C50" s="18"/>
      <c r="D50" s="37" t="s">
        <v>33</v>
      </c>
      <c r="E50" s="38">
        <v>430</v>
      </c>
      <c r="F50" s="39">
        <f t="shared" si="0"/>
        <v>0</v>
      </c>
      <c r="G50" s="40"/>
      <c r="H50" s="40"/>
      <c r="I50" s="40"/>
      <c r="J50" s="40"/>
      <c r="K50" s="19"/>
    </row>
    <row r="51" spans="3:11" s="17" customFormat="1" ht="15" customHeight="1" x14ac:dyDescent="0.25">
      <c r="C51" s="18"/>
      <c r="D51" s="37" t="s">
        <v>34</v>
      </c>
      <c r="E51" s="38">
        <v>440</v>
      </c>
      <c r="F51" s="39">
        <f t="shared" si="0"/>
        <v>4.8490400000000005</v>
      </c>
      <c r="G51" s="40">
        <f>I42</f>
        <v>1.1668799999999999</v>
      </c>
      <c r="H51" s="40"/>
      <c r="I51" s="40">
        <f>J44</f>
        <v>3.6821600000000001</v>
      </c>
      <c r="J51" s="40"/>
      <c r="K51" s="19"/>
    </row>
    <row r="52" spans="3:11" s="17" customFormat="1" ht="15" customHeight="1" x14ac:dyDescent="0.25">
      <c r="C52" s="18"/>
      <c r="D52" s="37" t="s">
        <v>35</v>
      </c>
      <c r="E52" s="38">
        <v>450</v>
      </c>
      <c r="F52" s="39">
        <f t="shared" si="0"/>
        <v>0</v>
      </c>
      <c r="G52" s="40"/>
      <c r="H52" s="40"/>
      <c r="I52" s="40"/>
      <c r="J52" s="40"/>
      <c r="K52" s="19"/>
    </row>
    <row r="53" spans="3:11" s="17" customFormat="1" ht="22.5" x14ac:dyDescent="0.25">
      <c r="C53" s="18"/>
      <c r="D53" s="37" t="s">
        <v>36</v>
      </c>
      <c r="E53" s="38">
        <v>460</v>
      </c>
      <c r="F53" s="39">
        <f t="shared" si="0"/>
        <v>0</v>
      </c>
      <c r="G53" s="40"/>
      <c r="H53" s="40"/>
      <c r="I53" s="40"/>
      <c r="J53" s="40"/>
      <c r="K53" s="19"/>
    </row>
    <row r="54" spans="3:11" s="17" customFormat="1" ht="22.5" x14ac:dyDescent="0.25">
      <c r="C54" s="18"/>
      <c r="D54" s="37" t="s">
        <v>37</v>
      </c>
      <c r="E54" s="38">
        <v>470</v>
      </c>
      <c r="F54" s="39">
        <f t="shared" si="0"/>
        <v>0</v>
      </c>
      <c r="G54" s="40"/>
      <c r="H54" s="40"/>
      <c r="I54" s="40"/>
      <c r="J54" s="40"/>
      <c r="K54" s="19"/>
    </row>
    <row r="55" spans="3:11" s="17" customFormat="1" ht="15" customHeight="1" x14ac:dyDescent="0.25">
      <c r="C55" s="18"/>
      <c r="D55" s="37" t="s">
        <v>38</v>
      </c>
      <c r="E55" s="38">
        <v>480</v>
      </c>
      <c r="F55" s="39">
        <f t="shared" si="0"/>
        <v>0.21600000000000019</v>
      </c>
      <c r="G55" s="40">
        <v>0</v>
      </c>
      <c r="H55" s="40">
        <v>0</v>
      </c>
      <c r="I55" s="40">
        <f>(F37-F46)*0.3</f>
        <v>6.4800000000000052E-2</v>
      </c>
      <c r="J55" s="40">
        <f>F37-F46-I55</f>
        <v>0.15120000000000014</v>
      </c>
      <c r="K55" s="19"/>
    </row>
    <row r="56" spans="3:11" s="17" customFormat="1" ht="15" customHeight="1" x14ac:dyDescent="0.25">
      <c r="C56" s="18"/>
      <c r="D56" s="37" t="s">
        <v>39</v>
      </c>
      <c r="E56" s="38">
        <v>490</v>
      </c>
      <c r="F56" s="39">
        <f t="shared" si="0"/>
        <v>0</v>
      </c>
      <c r="G56" s="40">
        <v>0</v>
      </c>
      <c r="H56" s="40">
        <v>0</v>
      </c>
      <c r="I56" s="40">
        <v>0</v>
      </c>
      <c r="J56" s="40">
        <v>0</v>
      </c>
      <c r="K56" s="19"/>
    </row>
    <row r="57" spans="3:11" s="17" customFormat="1" ht="15" customHeight="1" x14ac:dyDescent="0.25">
      <c r="C57" s="18"/>
      <c r="D57" s="37" t="s">
        <v>40</v>
      </c>
      <c r="E57" s="38">
        <v>500</v>
      </c>
      <c r="F57" s="39">
        <f t="shared" si="0"/>
        <v>0</v>
      </c>
      <c r="G57" s="39">
        <f>(G37+G41+G53)-(G46+G51+G52+G54+G55)</f>
        <v>0</v>
      </c>
      <c r="H57" s="39">
        <f>(H37+H41+H53)-(H46+H51+H52+H54+H55)</f>
        <v>0</v>
      </c>
      <c r="I57" s="39">
        <f>(I37+I41+I53)-(I46+I51+I52+I54+I55)</f>
        <v>0</v>
      </c>
      <c r="J57" s="39">
        <f>(J37+J41+J53)-(J46+J51+J52+J54+J55)</f>
        <v>0</v>
      </c>
      <c r="K57" s="19"/>
    </row>
    <row r="58" spans="3:11" s="17" customFormat="1" ht="15" customHeight="1" x14ac:dyDescent="0.25">
      <c r="C58" s="18"/>
      <c r="D58" s="46" t="s">
        <v>41</v>
      </c>
      <c r="E58" s="46"/>
      <c r="F58" s="46"/>
      <c r="G58" s="46"/>
      <c r="H58" s="46"/>
      <c r="I58" s="46"/>
      <c r="J58" s="46"/>
      <c r="K58" s="19"/>
    </row>
    <row r="59" spans="3:11" s="17" customFormat="1" ht="15" customHeight="1" x14ac:dyDescent="0.25">
      <c r="C59" s="18"/>
      <c r="D59" s="37" t="s">
        <v>43</v>
      </c>
      <c r="E59" s="38">
        <v>600</v>
      </c>
      <c r="F59" s="39">
        <f t="shared" si="0"/>
        <v>4.6459999999999999</v>
      </c>
      <c r="G59" s="40"/>
      <c r="H59" s="40"/>
      <c r="I59" s="40">
        <f>I48</f>
        <v>1.11504</v>
      </c>
      <c r="J59" s="40">
        <f>J48</f>
        <v>3.5309599999999999</v>
      </c>
      <c r="K59" s="19"/>
    </row>
    <row r="60" spans="3:11" s="17" customFormat="1" ht="15" customHeight="1" x14ac:dyDescent="0.25">
      <c r="C60" s="18"/>
      <c r="D60" s="37" t="s">
        <v>44</v>
      </c>
      <c r="E60" s="38">
        <v>610</v>
      </c>
      <c r="F60" s="39">
        <f t="shared" si="0"/>
        <v>0</v>
      </c>
      <c r="G60" s="40"/>
      <c r="H60" s="40"/>
      <c r="I60" s="40"/>
      <c r="J60" s="40"/>
      <c r="K60" s="19"/>
    </row>
    <row r="61" spans="3:11" s="17" customFormat="1" ht="15" customHeight="1" x14ac:dyDescent="0.25">
      <c r="C61" s="18"/>
      <c r="D61" s="37" t="s">
        <v>45</v>
      </c>
      <c r="E61" s="38">
        <v>620</v>
      </c>
      <c r="F61" s="39">
        <f t="shared" si="0"/>
        <v>0</v>
      </c>
      <c r="G61" s="40"/>
      <c r="H61" s="40"/>
      <c r="I61" s="40"/>
      <c r="J61" s="40"/>
      <c r="K61" s="19"/>
    </row>
    <row r="62" spans="3:11" s="17" customFormat="1" ht="15" customHeight="1" x14ac:dyDescent="0.25">
      <c r="C62" s="18"/>
      <c r="D62" s="46" t="s">
        <v>46</v>
      </c>
      <c r="E62" s="46"/>
      <c r="F62" s="46"/>
      <c r="G62" s="46"/>
      <c r="H62" s="46"/>
      <c r="I62" s="46"/>
      <c r="J62" s="46"/>
      <c r="K62" s="19"/>
    </row>
    <row r="63" spans="3:11" s="17" customFormat="1" ht="22.5" x14ac:dyDescent="0.25">
      <c r="C63" s="18"/>
      <c r="D63" s="37" t="s">
        <v>47</v>
      </c>
      <c r="E63" s="38">
        <v>700</v>
      </c>
      <c r="F63" s="39">
        <f t="shared" si="0"/>
        <v>0</v>
      </c>
      <c r="G63" s="40"/>
      <c r="H63" s="40"/>
      <c r="I63" s="40"/>
      <c r="J63" s="40"/>
      <c r="K63" s="19"/>
    </row>
    <row r="64" spans="3:11" ht="15" customHeight="1" x14ac:dyDescent="0.25">
      <c r="C64" s="5"/>
      <c r="D64" s="37" t="s">
        <v>48</v>
      </c>
      <c r="E64" s="38">
        <v>710</v>
      </c>
      <c r="F64" s="39">
        <f t="shared" si="0"/>
        <v>0</v>
      </c>
      <c r="G64" s="41"/>
      <c r="H64" s="41"/>
      <c r="I64" s="41"/>
      <c r="J64" s="41"/>
      <c r="K64" s="14"/>
    </row>
    <row r="65" spans="3:12" ht="15" customHeight="1" x14ac:dyDescent="0.25">
      <c r="C65" s="5"/>
      <c r="D65" s="37" t="s">
        <v>49</v>
      </c>
      <c r="E65" s="38">
        <v>720</v>
      </c>
      <c r="F65" s="39">
        <f t="shared" si="0"/>
        <v>0</v>
      </c>
      <c r="G65" s="41"/>
      <c r="H65" s="41"/>
      <c r="I65" s="41"/>
      <c r="J65" s="41"/>
      <c r="K65" s="14"/>
    </row>
    <row r="66" spans="3:12" ht="15" customHeight="1" x14ac:dyDescent="0.25">
      <c r="C66" s="5"/>
      <c r="D66" s="37" t="s">
        <v>50</v>
      </c>
      <c r="E66" s="38">
        <v>730</v>
      </c>
      <c r="F66" s="39">
        <f t="shared" si="0"/>
        <v>0</v>
      </c>
      <c r="G66" s="41"/>
      <c r="H66" s="41"/>
      <c r="I66" s="41"/>
      <c r="J66" s="41"/>
      <c r="K66" s="14"/>
    </row>
    <row r="67" spans="3:12" ht="15" customHeight="1" x14ac:dyDescent="0.25">
      <c r="C67" s="5"/>
      <c r="D67" s="37" t="s">
        <v>51</v>
      </c>
      <c r="E67" s="38">
        <v>740</v>
      </c>
      <c r="F67" s="39">
        <f t="shared" si="0"/>
        <v>0</v>
      </c>
      <c r="G67" s="41"/>
      <c r="H67" s="41"/>
      <c r="I67" s="41"/>
      <c r="J67" s="41"/>
      <c r="K67" s="14"/>
    </row>
    <row r="68" spans="3:12" ht="22.5" x14ac:dyDescent="0.25">
      <c r="C68" s="5"/>
      <c r="D68" s="37" t="s">
        <v>52</v>
      </c>
      <c r="E68" s="38">
        <v>750</v>
      </c>
      <c r="F68" s="39">
        <f t="shared" si="0"/>
        <v>1979.847</v>
      </c>
      <c r="G68" s="41">
        <f>G69</f>
        <v>0</v>
      </c>
      <c r="H68" s="41">
        <f>H69</f>
        <v>0</v>
      </c>
      <c r="I68" s="41">
        <f>I69</f>
        <v>222.94800000000001</v>
      </c>
      <c r="J68" s="41">
        <f>J69</f>
        <v>1756.8989999999999</v>
      </c>
      <c r="K68" s="14"/>
    </row>
    <row r="69" spans="3:12" ht="15" customHeight="1" x14ac:dyDescent="0.25">
      <c r="C69" s="5"/>
      <c r="D69" s="37" t="s">
        <v>48</v>
      </c>
      <c r="E69" s="38">
        <v>760</v>
      </c>
      <c r="F69" s="39">
        <f t="shared" si="0"/>
        <v>1979.847</v>
      </c>
      <c r="G69" s="41">
        <f>G26</f>
        <v>0</v>
      </c>
      <c r="H69" s="41">
        <f>H26</f>
        <v>0</v>
      </c>
      <c r="I69" s="41">
        <f>I26</f>
        <v>222.94800000000001</v>
      </c>
      <c r="J69" s="41">
        <f>J26</f>
        <v>1756.8989999999999</v>
      </c>
      <c r="K69" s="14"/>
    </row>
    <row r="70" spans="3:12" ht="15" customHeight="1" x14ac:dyDescent="0.25">
      <c r="C70" s="5"/>
      <c r="D70" s="37" t="s">
        <v>49</v>
      </c>
      <c r="E70" s="38">
        <v>770</v>
      </c>
      <c r="F70" s="39">
        <f t="shared" si="0"/>
        <v>0</v>
      </c>
      <c r="G70" s="41"/>
      <c r="H70" s="41"/>
      <c r="I70" s="41"/>
      <c r="J70" s="41"/>
      <c r="K70" s="14"/>
    </row>
    <row r="71" spans="3:12" ht="15" customHeight="1" x14ac:dyDescent="0.25">
      <c r="C71" s="5"/>
      <c r="D71" s="37" t="s">
        <v>50</v>
      </c>
      <c r="E71" s="38">
        <v>780</v>
      </c>
      <c r="F71" s="39">
        <f t="shared" si="0"/>
        <v>0</v>
      </c>
      <c r="G71" s="41"/>
      <c r="H71" s="41"/>
      <c r="I71" s="41"/>
      <c r="J71" s="41"/>
      <c r="K71" s="14"/>
    </row>
    <row r="72" spans="3:12" ht="15" customHeight="1" x14ac:dyDescent="0.25">
      <c r="C72" s="5"/>
      <c r="D72" s="37" t="s">
        <v>51</v>
      </c>
      <c r="E72" s="38">
        <v>790</v>
      </c>
      <c r="F72" s="39">
        <f t="shared" si="0"/>
        <v>0</v>
      </c>
      <c r="G72" s="41"/>
      <c r="H72" s="41"/>
      <c r="I72" s="41"/>
      <c r="J72" s="41"/>
      <c r="K72" s="14"/>
    </row>
    <row r="73" spans="3:12" ht="15" customHeight="1" x14ac:dyDescent="0.25">
      <c r="C73" s="5"/>
      <c r="D73" s="46" t="s">
        <v>53</v>
      </c>
      <c r="E73" s="46"/>
      <c r="F73" s="46"/>
      <c r="G73" s="46"/>
      <c r="H73" s="46"/>
      <c r="I73" s="46"/>
      <c r="J73" s="46"/>
      <c r="K73" s="14"/>
    </row>
    <row r="74" spans="3:12" ht="22.5" x14ac:dyDescent="0.25">
      <c r="C74" s="5"/>
      <c r="D74" s="37" t="s">
        <v>47</v>
      </c>
      <c r="E74" s="38">
        <v>800</v>
      </c>
      <c r="F74" s="39">
        <f t="shared" si="0"/>
        <v>0</v>
      </c>
      <c r="G74" s="41"/>
      <c r="H74" s="41"/>
      <c r="I74" s="41"/>
      <c r="J74" s="41"/>
      <c r="K74" s="14"/>
    </row>
    <row r="75" spans="3:12" ht="15" customHeight="1" x14ac:dyDescent="0.25">
      <c r="C75" s="5"/>
      <c r="D75" s="37" t="s">
        <v>48</v>
      </c>
      <c r="E75" s="38">
        <v>810</v>
      </c>
      <c r="F75" s="39">
        <f t="shared" si="0"/>
        <v>0</v>
      </c>
      <c r="G75" s="41"/>
      <c r="H75" s="41"/>
      <c r="I75" s="41"/>
      <c r="J75" s="41"/>
      <c r="K75" s="14"/>
    </row>
    <row r="76" spans="3:12" ht="15" customHeight="1" x14ac:dyDescent="0.25">
      <c r="C76" s="5"/>
      <c r="D76" s="37" t="s">
        <v>49</v>
      </c>
      <c r="E76" s="38">
        <v>820</v>
      </c>
      <c r="F76" s="39">
        <f t="shared" si="0"/>
        <v>0</v>
      </c>
      <c r="G76" s="41"/>
      <c r="H76" s="41"/>
      <c r="I76" s="41"/>
      <c r="J76" s="41"/>
      <c r="K76" s="14"/>
    </row>
    <row r="77" spans="3:12" ht="15" customHeight="1" x14ac:dyDescent="0.25">
      <c r="C77" s="5"/>
      <c r="D77" s="37" t="s">
        <v>50</v>
      </c>
      <c r="E77" s="38">
        <v>830</v>
      </c>
      <c r="F77" s="39">
        <f t="shared" si="0"/>
        <v>0</v>
      </c>
      <c r="G77" s="41"/>
      <c r="H77" s="41"/>
      <c r="I77" s="41"/>
      <c r="J77" s="41"/>
      <c r="K77" s="14"/>
    </row>
    <row r="78" spans="3:12" ht="15" customHeight="1" x14ac:dyDescent="0.25">
      <c r="C78" s="5"/>
      <c r="D78" s="37" t="s">
        <v>51</v>
      </c>
      <c r="E78" s="38">
        <v>840</v>
      </c>
      <c r="F78" s="39">
        <f t="shared" si="0"/>
        <v>0</v>
      </c>
      <c r="G78" s="41"/>
      <c r="H78" s="41"/>
      <c r="I78" s="41"/>
      <c r="J78" s="41"/>
      <c r="K78" s="14"/>
    </row>
    <row r="79" spans="3:12" ht="22.5" x14ac:dyDescent="0.25">
      <c r="C79" s="5"/>
      <c r="D79" s="37" t="s">
        <v>52</v>
      </c>
      <c r="E79" s="38">
        <v>850</v>
      </c>
      <c r="F79" s="39">
        <f t="shared" si="0"/>
        <v>3007.1896082999997</v>
      </c>
      <c r="G79" s="42">
        <f>G80</f>
        <v>0</v>
      </c>
      <c r="H79" s="42">
        <f>H80</f>
        <v>0</v>
      </c>
      <c r="I79" s="42">
        <f>I80</f>
        <v>338.63571719999999</v>
      </c>
      <c r="J79" s="42">
        <f>J80</f>
        <v>2668.5538910999999</v>
      </c>
      <c r="K79" s="26"/>
      <c r="L79" s="27"/>
    </row>
    <row r="80" spans="3:12" ht="15" customHeight="1" x14ac:dyDescent="0.25">
      <c r="C80" s="5"/>
      <c r="D80" s="37" t="s">
        <v>48</v>
      </c>
      <c r="E80" s="38">
        <v>860</v>
      </c>
      <c r="F80" s="39">
        <f t="shared" ref="F80:F86" si="1">SUM(G80:J80)</f>
        <v>3007.1896082999997</v>
      </c>
      <c r="G80" s="42">
        <v>0</v>
      </c>
      <c r="H80" s="42">
        <v>0</v>
      </c>
      <c r="I80" s="41">
        <f>I69*1.5189</f>
        <v>338.63571719999999</v>
      </c>
      <c r="J80" s="41">
        <f>J69*1.5189</f>
        <v>2668.5538910999999</v>
      </c>
      <c r="K80" s="26"/>
      <c r="L80" s="27"/>
    </row>
    <row r="81" spans="3:19" ht="15" customHeight="1" x14ac:dyDescent="0.25">
      <c r="C81" s="5"/>
      <c r="D81" s="37" t="s">
        <v>49</v>
      </c>
      <c r="E81" s="38">
        <v>870</v>
      </c>
      <c r="F81" s="39">
        <f t="shared" si="1"/>
        <v>0</v>
      </c>
      <c r="G81" s="42"/>
      <c r="H81" s="42"/>
      <c r="I81" s="42"/>
      <c r="J81" s="42"/>
      <c r="K81" s="26"/>
      <c r="L81" s="27"/>
    </row>
    <row r="82" spans="3:19" ht="15" customHeight="1" x14ac:dyDescent="0.25">
      <c r="C82" s="5"/>
      <c r="D82" s="37" t="s">
        <v>50</v>
      </c>
      <c r="E82" s="38">
        <v>880</v>
      </c>
      <c r="F82" s="39">
        <f t="shared" si="1"/>
        <v>0</v>
      </c>
      <c r="G82" s="41"/>
      <c r="H82" s="41"/>
      <c r="I82" s="41"/>
      <c r="J82" s="41"/>
      <c r="K82" s="26"/>
      <c r="L82" s="27"/>
    </row>
    <row r="83" spans="3:19" ht="15" customHeight="1" x14ac:dyDescent="0.25">
      <c r="C83" s="5"/>
      <c r="D83" s="37" t="s">
        <v>51</v>
      </c>
      <c r="E83" s="38">
        <v>890</v>
      </c>
      <c r="F83" s="39">
        <f t="shared" si="1"/>
        <v>0</v>
      </c>
      <c r="G83" s="43"/>
      <c r="H83" s="43"/>
      <c r="I83" s="43"/>
      <c r="J83" s="43"/>
      <c r="K83" s="26"/>
      <c r="L83" s="27"/>
    </row>
    <row r="84" spans="3:19" ht="15" customHeight="1" x14ac:dyDescent="0.25">
      <c r="C84" s="5"/>
      <c r="D84" s="37" t="s">
        <v>54</v>
      </c>
      <c r="E84" s="38">
        <v>900</v>
      </c>
      <c r="F84" s="39">
        <f t="shared" si="1"/>
        <v>0</v>
      </c>
      <c r="G84" s="43"/>
      <c r="H84" s="43"/>
      <c r="I84" s="43"/>
      <c r="J84" s="43"/>
      <c r="K84" s="26"/>
      <c r="L84" s="27"/>
    </row>
    <row r="85" spans="3:19" ht="15" customHeight="1" x14ac:dyDescent="0.25">
      <c r="C85" s="5"/>
      <c r="D85" s="37" t="s">
        <v>51</v>
      </c>
      <c r="E85" s="38">
        <v>910</v>
      </c>
      <c r="F85" s="39">
        <f t="shared" si="1"/>
        <v>0</v>
      </c>
      <c r="G85" s="43"/>
      <c r="H85" s="43"/>
      <c r="I85" s="43"/>
      <c r="J85" s="43"/>
      <c r="K85" s="26"/>
      <c r="L85" s="27"/>
    </row>
    <row r="86" spans="3:19" ht="15" customHeight="1" x14ac:dyDescent="0.25">
      <c r="C86" s="5"/>
      <c r="D86" s="37" t="s">
        <v>50</v>
      </c>
      <c r="E86" s="38">
        <v>920</v>
      </c>
      <c r="F86" s="39">
        <f t="shared" si="1"/>
        <v>0</v>
      </c>
      <c r="G86" s="43"/>
      <c r="H86" s="43"/>
      <c r="I86" s="43"/>
      <c r="J86" s="43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VID983055:VIH983075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VRZ983055:VSD983075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WBV983055:WBZ983075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WLR983055:WLV983075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VN983055:WVR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F74:J86 F63:J72 F59:J61 F15:J35 F37:J57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view="pageBreakPreview" topLeftCell="C7" zoomScaleNormal="100" zoomScaleSheetLayoutView="100" workbookViewId="0">
      <selection activeCell="J50" sqref="J50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32" t="s">
        <v>73</v>
      </c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47" t="s">
        <v>14</v>
      </c>
      <c r="E11" s="47" t="s">
        <v>15</v>
      </c>
      <c r="F11" s="47" t="s">
        <v>16</v>
      </c>
      <c r="G11" s="47" t="s">
        <v>17</v>
      </c>
      <c r="H11" s="47"/>
      <c r="I11" s="47"/>
      <c r="J11" s="47"/>
      <c r="K11" s="14"/>
    </row>
    <row r="12" spans="1:17" ht="15" customHeight="1" x14ac:dyDescent="0.25">
      <c r="C12" s="5"/>
      <c r="D12" s="47"/>
      <c r="E12" s="47"/>
      <c r="F12" s="47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ht="12" customHeight="1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25">
      <c r="C14" s="18"/>
      <c r="D14" s="46" t="s">
        <v>22</v>
      </c>
      <c r="E14" s="46"/>
      <c r="F14" s="46"/>
      <c r="G14" s="46"/>
      <c r="H14" s="46"/>
      <c r="I14" s="46"/>
      <c r="J14" s="46"/>
      <c r="K14" s="19"/>
    </row>
    <row r="15" spans="1:17" s="17" customFormat="1" ht="22.5" x14ac:dyDescent="0.25">
      <c r="C15" s="18"/>
      <c r="D15" s="37" t="s">
        <v>23</v>
      </c>
      <c r="E15" s="38">
        <v>10</v>
      </c>
      <c r="F15" s="39">
        <f>SUM(G15:J15)</f>
        <v>2302.2719999999999</v>
      </c>
      <c r="G15" s="40">
        <f>G18</f>
        <v>1831.231</v>
      </c>
      <c r="H15" s="40">
        <f>H18</f>
        <v>0</v>
      </c>
      <c r="I15" s="40">
        <f>I18</f>
        <v>471.041</v>
      </c>
      <c r="J15" s="40">
        <f>J18</f>
        <v>0</v>
      </c>
      <c r="K15" s="19"/>
    </row>
    <row r="16" spans="1:17" s="17" customFormat="1" ht="15" customHeight="1" x14ac:dyDescent="0.25">
      <c r="C16" s="18"/>
      <c r="D16" s="37" t="s">
        <v>24</v>
      </c>
      <c r="E16" s="38">
        <v>20</v>
      </c>
      <c r="F16" s="39">
        <f t="shared" ref="F16:F79" si="0">SUM(G16:J16)</f>
        <v>0</v>
      </c>
      <c r="G16" s="40"/>
      <c r="H16" s="40"/>
      <c r="I16" s="40"/>
      <c r="J16" s="40"/>
      <c r="K16" s="19"/>
    </row>
    <row r="17" spans="3:11" s="17" customFormat="1" ht="15" customHeight="1" x14ac:dyDescent="0.25">
      <c r="C17" s="18"/>
      <c r="D17" s="37" t="s">
        <v>25</v>
      </c>
      <c r="E17" s="38">
        <v>30</v>
      </c>
      <c r="F17" s="39">
        <f t="shared" si="0"/>
        <v>0</v>
      </c>
      <c r="G17" s="40"/>
      <c r="H17" s="40"/>
      <c r="I17" s="40"/>
      <c r="J17" s="40"/>
      <c r="K17" s="19"/>
    </row>
    <row r="18" spans="3:11" s="17" customFormat="1" ht="15" customHeight="1" x14ac:dyDescent="0.25">
      <c r="C18" s="18"/>
      <c r="D18" s="37" t="s">
        <v>26</v>
      </c>
      <c r="E18" s="38">
        <v>40</v>
      </c>
      <c r="F18" s="39">
        <f t="shared" si="0"/>
        <v>2302.2719999999999</v>
      </c>
      <c r="G18" s="40">
        <v>1831.231</v>
      </c>
      <c r="H18" s="40">
        <v>0</v>
      </c>
      <c r="I18" s="40">
        <v>471.041</v>
      </c>
      <c r="J18" s="40">
        <v>0</v>
      </c>
      <c r="K18" s="19"/>
    </row>
    <row r="19" spans="3:11" s="17" customFormat="1" ht="22.5" x14ac:dyDescent="0.25">
      <c r="C19" s="18"/>
      <c r="D19" s="37" t="s">
        <v>27</v>
      </c>
      <c r="E19" s="38">
        <v>50</v>
      </c>
      <c r="F19" s="39">
        <f t="shared" si="0"/>
        <v>3816.8822999999998</v>
      </c>
      <c r="G19" s="40"/>
      <c r="H19" s="40"/>
      <c r="I19" s="40">
        <f>I20</f>
        <v>1831.231</v>
      </c>
      <c r="J19" s="40">
        <f>J22</f>
        <v>1985.6512999999998</v>
      </c>
      <c r="K19" s="19"/>
    </row>
    <row r="20" spans="3:11" s="17" customFormat="1" ht="15" customHeight="1" x14ac:dyDescent="0.25">
      <c r="C20" s="18"/>
      <c r="D20" s="37" t="s">
        <v>18</v>
      </c>
      <c r="E20" s="38">
        <v>60</v>
      </c>
      <c r="F20" s="39">
        <f t="shared" si="0"/>
        <v>1831.231</v>
      </c>
      <c r="G20" s="40"/>
      <c r="H20" s="40"/>
      <c r="I20" s="40">
        <f>G18</f>
        <v>1831.231</v>
      </c>
      <c r="J20" s="40"/>
      <c r="K20" s="19"/>
    </row>
    <row r="21" spans="3:11" s="17" customFormat="1" ht="15" customHeight="1" x14ac:dyDescent="0.25">
      <c r="C21" s="18"/>
      <c r="D21" s="37" t="s">
        <v>19</v>
      </c>
      <c r="E21" s="38">
        <v>70</v>
      </c>
      <c r="F21" s="39">
        <f t="shared" si="0"/>
        <v>0</v>
      </c>
      <c r="G21" s="40"/>
      <c r="H21" s="40"/>
      <c r="I21" s="40"/>
      <c r="J21" s="40"/>
      <c r="K21" s="19"/>
    </row>
    <row r="22" spans="3:11" s="17" customFormat="1" ht="15" customHeight="1" x14ac:dyDescent="0.25">
      <c r="C22" s="18"/>
      <c r="D22" s="37" t="s">
        <v>20</v>
      </c>
      <c r="E22" s="38">
        <v>80</v>
      </c>
      <c r="F22" s="39">
        <f t="shared" si="0"/>
        <v>1985.6512999999998</v>
      </c>
      <c r="G22" s="40"/>
      <c r="H22" s="40"/>
      <c r="I22" s="40"/>
      <c r="J22" s="40">
        <f>J26+J33</f>
        <v>1985.6512999999998</v>
      </c>
      <c r="K22" s="19"/>
    </row>
    <row r="23" spans="3:11" s="17" customFormat="1" ht="15" customHeight="1" x14ac:dyDescent="0.25">
      <c r="C23" s="18"/>
      <c r="D23" s="37" t="s">
        <v>28</v>
      </c>
      <c r="E23" s="38">
        <v>90</v>
      </c>
      <c r="F23" s="39">
        <f t="shared" si="0"/>
        <v>0</v>
      </c>
      <c r="G23" s="40"/>
      <c r="H23" s="40"/>
      <c r="I23" s="40"/>
      <c r="J23" s="40"/>
      <c r="K23" s="19"/>
    </row>
    <row r="24" spans="3:11" s="17" customFormat="1" ht="15" customHeight="1" x14ac:dyDescent="0.25">
      <c r="C24" s="18"/>
      <c r="D24" s="37" t="s">
        <v>29</v>
      </c>
      <c r="E24" s="38">
        <v>100</v>
      </c>
      <c r="F24" s="39">
        <f t="shared" si="0"/>
        <v>2293.8230000000003</v>
      </c>
      <c r="G24" s="40">
        <v>0</v>
      </c>
      <c r="H24" s="40">
        <v>0</v>
      </c>
      <c r="I24" s="40">
        <f>I26</f>
        <v>314.08600000000001</v>
      </c>
      <c r="J24" s="40">
        <f>J26</f>
        <v>1979.7370000000001</v>
      </c>
      <c r="K24" s="19"/>
    </row>
    <row r="25" spans="3:11" s="17" customFormat="1" ht="22.5" x14ac:dyDescent="0.25">
      <c r="C25" s="18"/>
      <c r="D25" s="37" t="s">
        <v>30</v>
      </c>
      <c r="E25" s="38">
        <v>110</v>
      </c>
      <c r="F25" s="39">
        <f t="shared" si="0"/>
        <v>0</v>
      </c>
      <c r="G25" s="40"/>
      <c r="H25" s="40"/>
      <c r="I25" s="40"/>
      <c r="J25" s="40"/>
      <c r="K25" s="19"/>
    </row>
    <row r="26" spans="3:11" s="17" customFormat="1" ht="15" customHeight="1" x14ac:dyDescent="0.25">
      <c r="C26" s="18"/>
      <c r="D26" s="37" t="s">
        <v>31</v>
      </c>
      <c r="E26" s="38">
        <v>120</v>
      </c>
      <c r="F26" s="39">
        <f t="shared" si="0"/>
        <v>2293.8230000000003</v>
      </c>
      <c r="G26" s="40">
        <v>0</v>
      </c>
      <c r="H26" s="40">
        <v>0</v>
      </c>
      <c r="I26" s="40">
        <v>314.08600000000001</v>
      </c>
      <c r="J26" s="40">
        <v>1979.7370000000001</v>
      </c>
      <c r="K26" s="19"/>
    </row>
    <row r="27" spans="3:11" s="17" customFormat="1" ht="22.5" x14ac:dyDescent="0.25">
      <c r="C27" s="18"/>
      <c r="D27" s="37" t="s">
        <v>32</v>
      </c>
      <c r="E27" s="38">
        <v>130</v>
      </c>
      <c r="F27" s="39">
        <f t="shared" si="0"/>
        <v>0</v>
      </c>
      <c r="G27" s="40"/>
      <c r="H27" s="40"/>
      <c r="I27" s="40"/>
      <c r="J27" s="40"/>
      <c r="K27" s="19"/>
    </row>
    <row r="28" spans="3:11" s="17" customFormat="1" ht="15" customHeight="1" x14ac:dyDescent="0.25">
      <c r="C28" s="18"/>
      <c r="D28" s="37" t="s">
        <v>33</v>
      </c>
      <c r="E28" s="38">
        <v>140</v>
      </c>
      <c r="F28" s="39">
        <f t="shared" si="0"/>
        <v>0</v>
      </c>
      <c r="G28" s="40"/>
      <c r="H28" s="40"/>
      <c r="I28" s="40"/>
      <c r="J28" s="40"/>
      <c r="K28" s="19"/>
    </row>
    <row r="29" spans="3:11" s="17" customFormat="1" ht="15" customHeight="1" x14ac:dyDescent="0.25">
      <c r="C29" s="18"/>
      <c r="D29" s="37" t="s">
        <v>34</v>
      </c>
      <c r="E29" s="38">
        <v>150</v>
      </c>
      <c r="F29" s="39">
        <f t="shared" si="0"/>
        <v>3816.8822999999998</v>
      </c>
      <c r="G29" s="40">
        <f>G18</f>
        <v>1831.231</v>
      </c>
      <c r="H29" s="40"/>
      <c r="I29" s="40">
        <f>J19</f>
        <v>1985.6512999999998</v>
      </c>
      <c r="J29" s="40"/>
      <c r="K29" s="19"/>
    </row>
    <row r="30" spans="3:11" s="17" customFormat="1" ht="15" customHeight="1" x14ac:dyDescent="0.25">
      <c r="C30" s="18"/>
      <c r="D30" s="37" t="s">
        <v>35</v>
      </c>
      <c r="E30" s="38">
        <v>160</v>
      </c>
      <c r="F30" s="39">
        <f t="shared" si="0"/>
        <v>0</v>
      </c>
      <c r="G30" s="40"/>
      <c r="H30" s="40"/>
      <c r="I30" s="40"/>
      <c r="J30" s="40"/>
      <c r="K30" s="19"/>
    </row>
    <row r="31" spans="3:11" s="17" customFormat="1" ht="22.5" x14ac:dyDescent="0.25">
      <c r="C31" s="18"/>
      <c r="D31" s="37" t="s">
        <v>36</v>
      </c>
      <c r="E31" s="38">
        <v>170</v>
      </c>
      <c r="F31" s="39">
        <f t="shared" si="0"/>
        <v>0</v>
      </c>
      <c r="G31" s="40"/>
      <c r="H31" s="40"/>
      <c r="I31" s="40"/>
      <c r="J31" s="40"/>
      <c r="K31" s="19"/>
    </row>
    <row r="32" spans="3:11" s="17" customFormat="1" ht="22.5" x14ac:dyDescent="0.25">
      <c r="C32" s="18"/>
      <c r="D32" s="37" t="s">
        <v>37</v>
      </c>
      <c r="E32" s="38">
        <v>180</v>
      </c>
      <c r="F32" s="39">
        <f t="shared" si="0"/>
        <v>0</v>
      </c>
      <c r="G32" s="40"/>
      <c r="H32" s="40"/>
      <c r="I32" s="40"/>
      <c r="J32" s="40"/>
      <c r="K32" s="19"/>
    </row>
    <row r="33" spans="3:11" s="17" customFormat="1" ht="15" customHeight="1" x14ac:dyDescent="0.25">
      <c r="C33" s="18"/>
      <c r="D33" s="37" t="s">
        <v>38</v>
      </c>
      <c r="E33" s="38">
        <v>190</v>
      </c>
      <c r="F33" s="39">
        <f t="shared" si="0"/>
        <v>8.4489999999996144</v>
      </c>
      <c r="G33" s="40">
        <v>0</v>
      </c>
      <c r="H33" s="40">
        <v>0</v>
      </c>
      <c r="I33" s="40">
        <f>(F15-F24)*0.3</f>
        <v>2.534699999999884</v>
      </c>
      <c r="J33" s="40">
        <f>F15-F24-I33</f>
        <v>5.9142999999997308</v>
      </c>
      <c r="K33" s="19"/>
    </row>
    <row r="34" spans="3:11" s="17" customFormat="1" ht="15" customHeight="1" x14ac:dyDescent="0.25">
      <c r="C34" s="18"/>
      <c r="D34" s="37" t="s">
        <v>39</v>
      </c>
      <c r="E34" s="38">
        <v>200</v>
      </c>
      <c r="F34" s="39">
        <f t="shared" si="0"/>
        <v>0</v>
      </c>
      <c r="G34" s="40">
        <v>0</v>
      </c>
      <c r="H34" s="40">
        <v>0</v>
      </c>
      <c r="I34" s="40">
        <v>0</v>
      </c>
      <c r="J34" s="40">
        <v>0</v>
      </c>
      <c r="K34" s="19"/>
    </row>
    <row r="35" spans="3:11" s="17" customFormat="1" ht="15" customHeight="1" x14ac:dyDescent="0.25">
      <c r="C35" s="18"/>
      <c r="D35" s="37" t="s">
        <v>40</v>
      </c>
      <c r="E35" s="38">
        <v>210</v>
      </c>
      <c r="F35" s="39">
        <f t="shared" si="0"/>
        <v>0</v>
      </c>
      <c r="G35" s="39">
        <f>(G15+G19+G31)-(G24+G29+G30+G32+G33)</f>
        <v>0</v>
      </c>
      <c r="H35" s="39">
        <f>(H15+H19+H31)-(H24+H29+H30+H32+H33)</f>
        <v>0</v>
      </c>
      <c r="I35" s="39">
        <f>(I15+I19+I31)-(I24+I29+I30+I32+I33)</f>
        <v>0</v>
      </c>
      <c r="J35" s="39">
        <f>(J15+J19+J31)-(J24+J29+J30+J32+J33)</f>
        <v>0</v>
      </c>
      <c r="K35" s="19"/>
    </row>
    <row r="36" spans="3:11" s="17" customFormat="1" ht="15" customHeight="1" x14ac:dyDescent="0.25">
      <c r="C36" s="18"/>
      <c r="D36" s="46" t="s">
        <v>41</v>
      </c>
      <c r="E36" s="46"/>
      <c r="F36" s="46"/>
      <c r="G36" s="46"/>
      <c r="H36" s="46"/>
      <c r="I36" s="46"/>
      <c r="J36" s="46"/>
      <c r="K36" s="19"/>
    </row>
    <row r="37" spans="3:11" s="17" customFormat="1" ht="22.5" x14ac:dyDescent="0.25">
      <c r="C37" s="18"/>
      <c r="D37" s="37" t="s">
        <v>23</v>
      </c>
      <c r="E37" s="38">
        <v>300</v>
      </c>
      <c r="F37" s="39">
        <f t="shared" si="0"/>
        <v>4.92</v>
      </c>
      <c r="G37" s="40">
        <f>G40</f>
        <v>1.1807999999999998</v>
      </c>
      <c r="H37" s="40">
        <v>0</v>
      </c>
      <c r="I37" s="40">
        <f>I40</f>
        <v>3.7392000000000003</v>
      </c>
      <c r="J37" s="40">
        <v>0</v>
      </c>
      <c r="K37" s="19"/>
    </row>
    <row r="38" spans="3:11" s="17" customFormat="1" ht="15" customHeight="1" x14ac:dyDescent="0.25">
      <c r="C38" s="18"/>
      <c r="D38" s="37" t="s">
        <v>24</v>
      </c>
      <c r="E38" s="38">
        <v>310</v>
      </c>
      <c r="F38" s="39">
        <f t="shared" si="0"/>
        <v>0</v>
      </c>
      <c r="G38" s="40"/>
      <c r="H38" s="40"/>
      <c r="I38" s="40"/>
      <c r="J38" s="40"/>
      <c r="K38" s="19"/>
    </row>
    <row r="39" spans="3:11" s="17" customFormat="1" ht="15" customHeight="1" x14ac:dyDescent="0.25">
      <c r="C39" s="18"/>
      <c r="D39" s="37" t="s">
        <v>25</v>
      </c>
      <c r="E39" s="38">
        <v>320</v>
      </c>
      <c r="F39" s="39">
        <f t="shared" si="0"/>
        <v>0</v>
      </c>
      <c r="G39" s="40"/>
      <c r="H39" s="40"/>
      <c r="I39" s="40"/>
      <c r="J39" s="40"/>
      <c r="K39" s="19"/>
    </row>
    <row r="40" spans="3:11" s="17" customFormat="1" ht="15" customHeight="1" x14ac:dyDescent="0.25">
      <c r="C40" s="18"/>
      <c r="D40" s="37" t="s">
        <v>26</v>
      </c>
      <c r="E40" s="38">
        <v>330</v>
      </c>
      <c r="F40" s="39">
        <f t="shared" si="0"/>
        <v>4.92</v>
      </c>
      <c r="G40" s="40">
        <f>4.92*0.24</f>
        <v>1.1807999999999998</v>
      </c>
      <c r="H40" s="40">
        <v>0</v>
      </c>
      <c r="I40" s="40">
        <f>4.92-G40</f>
        <v>3.7392000000000003</v>
      </c>
      <c r="J40" s="40">
        <v>0</v>
      </c>
      <c r="K40" s="19"/>
    </row>
    <row r="41" spans="3:11" s="17" customFormat="1" ht="22.5" x14ac:dyDescent="0.25">
      <c r="C41" s="18"/>
      <c r="D41" s="37" t="s">
        <v>27</v>
      </c>
      <c r="E41" s="38">
        <v>340</v>
      </c>
      <c r="F41" s="39">
        <f t="shared" si="0"/>
        <v>4.9088639999999995</v>
      </c>
      <c r="G41" s="40"/>
      <c r="H41" s="40"/>
      <c r="I41" s="40">
        <f>I42</f>
        <v>1.1807999999999998</v>
      </c>
      <c r="J41" s="40">
        <f>J44</f>
        <v>3.7280639999999998</v>
      </c>
      <c r="K41" s="19"/>
    </row>
    <row r="42" spans="3:11" s="17" customFormat="1" ht="15" customHeight="1" x14ac:dyDescent="0.25">
      <c r="C42" s="18"/>
      <c r="D42" s="37" t="s">
        <v>18</v>
      </c>
      <c r="E42" s="38">
        <v>350</v>
      </c>
      <c r="F42" s="39">
        <f t="shared" si="0"/>
        <v>1.1807999999999998</v>
      </c>
      <c r="G42" s="40"/>
      <c r="H42" s="40"/>
      <c r="I42" s="40">
        <f>G40</f>
        <v>1.1807999999999998</v>
      </c>
      <c r="J42" s="40"/>
      <c r="K42" s="19"/>
    </row>
    <row r="43" spans="3:11" s="17" customFormat="1" ht="15" customHeight="1" x14ac:dyDescent="0.25">
      <c r="C43" s="18"/>
      <c r="D43" s="37" t="s">
        <v>19</v>
      </c>
      <c r="E43" s="38">
        <v>360</v>
      </c>
      <c r="F43" s="39">
        <f t="shared" si="0"/>
        <v>0</v>
      </c>
      <c r="G43" s="40"/>
      <c r="H43" s="40"/>
      <c r="I43" s="40"/>
      <c r="J43" s="40"/>
      <c r="K43" s="19"/>
    </row>
    <row r="44" spans="3:11" s="17" customFormat="1" ht="15" customHeight="1" x14ac:dyDescent="0.25">
      <c r="C44" s="18"/>
      <c r="D44" s="37" t="s">
        <v>20</v>
      </c>
      <c r="E44" s="38">
        <v>370</v>
      </c>
      <c r="F44" s="39">
        <f t="shared" si="0"/>
        <v>3.7280639999999998</v>
      </c>
      <c r="G44" s="40"/>
      <c r="H44" s="40"/>
      <c r="I44" s="40"/>
      <c r="J44" s="40">
        <f>J48+J55</f>
        <v>3.7280639999999998</v>
      </c>
      <c r="K44" s="19"/>
    </row>
    <row r="45" spans="3:11" s="17" customFormat="1" ht="15" customHeight="1" x14ac:dyDescent="0.25">
      <c r="C45" s="18"/>
      <c r="D45" s="37" t="s">
        <v>28</v>
      </c>
      <c r="E45" s="38">
        <v>380</v>
      </c>
      <c r="F45" s="39">
        <f t="shared" si="0"/>
        <v>0</v>
      </c>
      <c r="G45" s="40"/>
      <c r="H45" s="40"/>
      <c r="I45" s="40"/>
      <c r="J45" s="40"/>
      <c r="K45" s="19"/>
    </row>
    <row r="46" spans="3:11" s="17" customFormat="1" ht="15" customHeight="1" x14ac:dyDescent="0.25">
      <c r="C46" s="18"/>
      <c r="D46" s="37" t="s">
        <v>29</v>
      </c>
      <c r="E46" s="38">
        <v>390</v>
      </c>
      <c r="F46" s="39">
        <f t="shared" si="0"/>
        <v>4.7343999999999999</v>
      </c>
      <c r="G46" s="40">
        <v>0</v>
      </c>
      <c r="H46" s="40">
        <v>0</v>
      </c>
      <c r="I46" s="40">
        <f>I48</f>
        <v>1.1362559999999999</v>
      </c>
      <c r="J46" s="40">
        <f>J48</f>
        <v>3.598144</v>
      </c>
      <c r="K46" s="19"/>
    </row>
    <row r="47" spans="3:11" s="17" customFormat="1" ht="22.5" x14ac:dyDescent="0.25">
      <c r="C47" s="18"/>
      <c r="D47" s="37" t="s">
        <v>30</v>
      </c>
      <c r="E47" s="38">
        <v>400</v>
      </c>
      <c r="F47" s="39">
        <f t="shared" si="0"/>
        <v>0</v>
      </c>
      <c r="G47" s="40"/>
      <c r="H47" s="40"/>
      <c r="I47" s="40"/>
      <c r="J47" s="40"/>
      <c r="K47" s="19"/>
    </row>
    <row r="48" spans="3:11" s="17" customFormat="1" ht="15" customHeight="1" x14ac:dyDescent="0.25">
      <c r="C48" s="18"/>
      <c r="D48" s="37" t="s">
        <v>31</v>
      </c>
      <c r="E48" s="38">
        <v>410</v>
      </c>
      <c r="F48" s="39">
        <f t="shared" si="0"/>
        <v>4.7343999999999999</v>
      </c>
      <c r="G48" s="40">
        <v>0</v>
      </c>
      <c r="H48" s="40">
        <v>0</v>
      </c>
      <c r="I48" s="40">
        <f>4.7344*0.24</f>
        <v>1.1362559999999999</v>
      </c>
      <c r="J48" s="40">
        <f>4.7344-I48</f>
        <v>3.598144</v>
      </c>
      <c r="K48" s="19"/>
    </row>
    <row r="49" spans="3:11" s="17" customFormat="1" ht="15" customHeight="1" x14ac:dyDescent="0.25">
      <c r="C49" s="18"/>
      <c r="D49" s="37" t="s">
        <v>42</v>
      </c>
      <c r="E49" s="38">
        <v>420</v>
      </c>
      <c r="F49" s="39">
        <f t="shared" si="0"/>
        <v>0</v>
      </c>
      <c r="G49" s="40"/>
      <c r="H49" s="40"/>
      <c r="I49" s="40"/>
      <c r="J49" s="40"/>
      <c r="K49" s="19"/>
    </row>
    <row r="50" spans="3:11" s="17" customFormat="1" ht="15" customHeight="1" x14ac:dyDescent="0.25">
      <c r="C50" s="18"/>
      <c r="D50" s="37" t="s">
        <v>33</v>
      </c>
      <c r="E50" s="38">
        <v>430</v>
      </c>
      <c r="F50" s="39">
        <f t="shared" si="0"/>
        <v>0</v>
      </c>
      <c r="G50" s="40"/>
      <c r="H50" s="40"/>
      <c r="I50" s="40"/>
      <c r="J50" s="40"/>
      <c r="K50" s="19"/>
    </row>
    <row r="51" spans="3:11" s="17" customFormat="1" ht="15" customHeight="1" x14ac:dyDescent="0.25">
      <c r="C51" s="18"/>
      <c r="D51" s="37" t="s">
        <v>34</v>
      </c>
      <c r="E51" s="38">
        <v>440</v>
      </c>
      <c r="F51" s="39">
        <f t="shared" si="0"/>
        <v>4.9088639999999995</v>
      </c>
      <c r="G51" s="40">
        <f>I42</f>
        <v>1.1807999999999998</v>
      </c>
      <c r="H51" s="40"/>
      <c r="I51" s="40">
        <f>J44</f>
        <v>3.7280639999999998</v>
      </c>
      <c r="J51" s="40"/>
      <c r="K51" s="19"/>
    </row>
    <row r="52" spans="3:11" s="17" customFormat="1" ht="15" customHeight="1" x14ac:dyDescent="0.25">
      <c r="C52" s="18"/>
      <c r="D52" s="37" t="s">
        <v>35</v>
      </c>
      <c r="E52" s="38">
        <v>450</v>
      </c>
      <c r="F52" s="39">
        <f t="shared" si="0"/>
        <v>0</v>
      </c>
      <c r="G52" s="40"/>
      <c r="H52" s="40"/>
      <c r="I52" s="40"/>
      <c r="J52" s="40"/>
      <c r="K52" s="19"/>
    </row>
    <row r="53" spans="3:11" s="17" customFormat="1" ht="22.5" x14ac:dyDescent="0.25">
      <c r="C53" s="18"/>
      <c r="D53" s="37" t="s">
        <v>36</v>
      </c>
      <c r="E53" s="38">
        <v>460</v>
      </c>
      <c r="F53" s="39">
        <f t="shared" si="0"/>
        <v>0</v>
      </c>
      <c r="G53" s="40"/>
      <c r="H53" s="40"/>
      <c r="I53" s="40"/>
      <c r="J53" s="40"/>
      <c r="K53" s="19"/>
    </row>
    <row r="54" spans="3:11" s="17" customFormat="1" ht="22.5" x14ac:dyDescent="0.25">
      <c r="C54" s="18"/>
      <c r="D54" s="37" t="s">
        <v>37</v>
      </c>
      <c r="E54" s="38">
        <v>470</v>
      </c>
      <c r="F54" s="39">
        <f t="shared" si="0"/>
        <v>0</v>
      </c>
      <c r="G54" s="40"/>
      <c r="H54" s="40"/>
      <c r="I54" s="40"/>
      <c r="J54" s="40"/>
      <c r="K54" s="19"/>
    </row>
    <row r="55" spans="3:11" s="17" customFormat="1" ht="15" customHeight="1" x14ac:dyDescent="0.25">
      <c r="C55" s="18"/>
      <c r="D55" s="37" t="s">
        <v>38</v>
      </c>
      <c r="E55" s="38">
        <v>480</v>
      </c>
      <c r="F55" s="39">
        <f t="shared" si="0"/>
        <v>0.18559999999999999</v>
      </c>
      <c r="G55" s="40">
        <v>0</v>
      </c>
      <c r="H55" s="40">
        <v>0</v>
      </c>
      <c r="I55" s="40">
        <f>(F37-F46)*0.3</f>
        <v>5.5679999999999993E-2</v>
      </c>
      <c r="J55" s="40">
        <f>F37-F46-I55</f>
        <v>0.12991999999999998</v>
      </c>
      <c r="K55" s="19"/>
    </row>
    <row r="56" spans="3:11" s="17" customFormat="1" ht="15" customHeight="1" x14ac:dyDescent="0.25">
      <c r="C56" s="18"/>
      <c r="D56" s="37" t="s">
        <v>39</v>
      </c>
      <c r="E56" s="38">
        <v>490</v>
      </c>
      <c r="F56" s="39">
        <f t="shared" si="0"/>
        <v>0</v>
      </c>
      <c r="G56" s="40">
        <v>0</v>
      </c>
      <c r="H56" s="40">
        <v>0</v>
      </c>
      <c r="I56" s="40">
        <v>0</v>
      </c>
      <c r="J56" s="40">
        <v>0</v>
      </c>
      <c r="K56" s="19"/>
    </row>
    <row r="57" spans="3:11" s="17" customFormat="1" ht="15" customHeight="1" x14ac:dyDescent="0.25">
      <c r="C57" s="18"/>
      <c r="D57" s="37" t="s">
        <v>40</v>
      </c>
      <c r="E57" s="38">
        <v>500</v>
      </c>
      <c r="F57" s="39">
        <f t="shared" si="0"/>
        <v>0</v>
      </c>
      <c r="G57" s="39">
        <f>(G37+G41+G53)-(G46+G51+G52+G54+G55)</f>
        <v>0</v>
      </c>
      <c r="H57" s="39">
        <f>(H37+H41+H53)-(H46+H51+H52+H54+H55)</f>
        <v>0</v>
      </c>
      <c r="I57" s="39">
        <f>(I37+I41+I53)-(I46+I51+I52+I54+I55)</f>
        <v>0</v>
      </c>
      <c r="J57" s="39">
        <f>(J37+J41+J53)-(J46+J51+J52+J54+J55)</f>
        <v>0</v>
      </c>
      <c r="K57" s="19"/>
    </row>
    <row r="58" spans="3:11" s="17" customFormat="1" ht="15" customHeight="1" x14ac:dyDescent="0.25">
      <c r="C58" s="18"/>
      <c r="D58" s="46" t="s">
        <v>41</v>
      </c>
      <c r="E58" s="46"/>
      <c r="F58" s="46"/>
      <c r="G58" s="46"/>
      <c r="H58" s="46"/>
      <c r="I58" s="46"/>
      <c r="J58" s="46"/>
      <c r="K58" s="19"/>
    </row>
    <row r="59" spans="3:11" s="17" customFormat="1" ht="15" customHeight="1" x14ac:dyDescent="0.25">
      <c r="C59" s="18"/>
      <c r="D59" s="37" t="s">
        <v>43</v>
      </c>
      <c r="E59" s="38">
        <v>600</v>
      </c>
      <c r="F59" s="39">
        <f t="shared" si="0"/>
        <v>4.7343999999999999</v>
      </c>
      <c r="G59" s="40"/>
      <c r="H59" s="40"/>
      <c r="I59" s="40">
        <f>I48</f>
        <v>1.1362559999999999</v>
      </c>
      <c r="J59" s="40">
        <f>J48</f>
        <v>3.598144</v>
      </c>
      <c r="K59" s="19"/>
    </row>
    <row r="60" spans="3:11" s="17" customFormat="1" ht="15" customHeight="1" x14ac:dyDescent="0.25">
      <c r="C60" s="18"/>
      <c r="D60" s="37" t="s">
        <v>44</v>
      </c>
      <c r="E60" s="38">
        <v>610</v>
      </c>
      <c r="F60" s="39">
        <f t="shared" si="0"/>
        <v>0</v>
      </c>
      <c r="G60" s="40"/>
      <c r="H60" s="40"/>
      <c r="I60" s="40"/>
      <c r="J60" s="40"/>
      <c r="K60" s="19"/>
    </row>
    <row r="61" spans="3:11" s="17" customFormat="1" ht="15" customHeight="1" x14ac:dyDescent="0.25">
      <c r="C61" s="18"/>
      <c r="D61" s="37" t="s">
        <v>45</v>
      </c>
      <c r="E61" s="38">
        <v>620</v>
      </c>
      <c r="F61" s="39">
        <f t="shared" si="0"/>
        <v>0</v>
      </c>
      <c r="G61" s="40"/>
      <c r="H61" s="40"/>
      <c r="I61" s="40"/>
      <c r="J61" s="40"/>
      <c r="K61" s="19"/>
    </row>
    <row r="62" spans="3:11" s="17" customFormat="1" ht="15" customHeight="1" x14ac:dyDescent="0.25">
      <c r="C62" s="18"/>
      <c r="D62" s="46" t="s">
        <v>46</v>
      </c>
      <c r="E62" s="46"/>
      <c r="F62" s="46"/>
      <c r="G62" s="46"/>
      <c r="H62" s="46"/>
      <c r="I62" s="46"/>
      <c r="J62" s="46"/>
      <c r="K62" s="19"/>
    </row>
    <row r="63" spans="3:11" s="17" customFormat="1" ht="22.5" x14ac:dyDescent="0.25">
      <c r="C63" s="18"/>
      <c r="D63" s="37" t="s">
        <v>47</v>
      </c>
      <c r="E63" s="38">
        <v>700</v>
      </c>
      <c r="F63" s="39">
        <f t="shared" si="0"/>
        <v>0</v>
      </c>
      <c r="G63" s="40"/>
      <c r="H63" s="40"/>
      <c r="I63" s="40"/>
      <c r="J63" s="40"/>
      <c r="K63" s="19"/>
    </row>
    <row r="64" spans="3:11" ht="15" customHeight="1" x14ac:dyDescent="0.25">
      <c r="C64" s="5"/>
      <c r="D64" s="37" t="s">
        <v>48</v>
      </c>
      <c r="E64" s="38">
        <v>710</v>
      </c>
      <c r="F64" s="39">
        <f t="shared" si="0"/>
        <v>0</v>
      </c>
      <c r="G64" s="41"/>
      <c r="H64" s="41"/>
      <c r="I64" s="41"/>
      <c r="J64" s="41"/>
      <c r="K64" s="14"/>
    </row>
    <row r="65" spans="3:12" ht="15" customHeight="1" x14ac:dyDescent="0.25">
      <c r="C65" s="5"/>
      <c r="D65" s="37" t="s">
        <v>49</v>
      </c>
      <c r="E65" s="38">
        <v>720</v>
      </c>
      <c r="F65" s="39">
        <f t="shared" si="0"/>
        <v>0</v>
      </c>
      <c r="G65" s="41"/>
      <c r="H65" s="41"/>
      <c r="I65" s="41"/>
      <c r="J65" s="41"/>
      <c r="K65" s="14"/>
    </row>
    <row r="66" spans="3:12" ht="15" customHeight="1" x14ac:dyDescent="0.25">
      <c r="C66" s="5"/>
      <c r="D66" s="37" t="s">
        <v>50</v>
      </c>
      <c r="E66" s="38">
        <v>730</v>
      </c>
      <c r="F66" s="39">
        <f t="shared" si="0"/>
        <v>0</v>
      </c>
      <c r="G66" s="41"/>
      <c r="H66" s="41"/>
      <c r="I66" s="41"/>
      <c r="J66" s="41"/>
      <c r="K66" s="14"/>
    </row>
    <row r="67" spans="3:12" ht="15" customHeight="1" x14ac:dyDescent="0.25">
      <c r="C67" s="5"/>
      <c r="D67" s="37" t="s">
        <v>51</v>
      </c>
      <c r="E67" s="38">
        <v>740</v>
      </c>
      <c r="F67" s="39">
        <f t="shared" si="0"/>
        <v>0</v>
      </c>
      <c r="G67" s="41"/>
      <c r="H67" s="41"/>
      <c r="I67" s="41"/>
      <c r="J67" s="41"/>
      <c r="K67" s="14"/>
    </row>
    <row r="68" spans="3:12" ht="22.5" x14ac:dyDescent="0.25">
      <c r="C68" s="5"/>
      <c r="D68" s="37" t="s">
        <v>52</v>
      </c>
      <c r="E68" s="38">
        <v>750</v>
      </c>
      <c r="F68" s="39">
        <f t="shared" si="0"/>
        <v>2293.8230000000003</v>
      </c>
      <c r="G68" s="41">
        <f>G69</f>
        <v>0</v>
      </c>
      <c r="H68" s="41">
        <f>H69</f>
        <v>0</v>
      </c>
      <c r="I68" s="41">
        <f>I69</f>
        <v>314.08600000000001</v>
      </c>
      <c r="J68" s="41">
        <f>J69</f>
        <v>1979.7370000000001</v>
      </c>
      <c r="K68" s="14"/>
    </row>
    <row r="69" spans="3:12" ht="15" customHeight="1" x14ac:dyDescent="0.25">
      <c r="C69" s="5"/>
      <c r="D69" s="37" t="s">
        <v>48</v>
      </c>
      <c r="E69" s="38">
        <v>760</v>
      </c>
      <c r="F69" s="39">
        <f t="shared" si="0"/>
        <v>2293.8230000000003</v>
      </c>
      <c r="G69" s="41">
        <f>G26</f>
        <v>0</v>
      </c>
      <c r="H69" s="41">
        <f>H26</f>
        <v>0</v>
      </c>
      <c r="I69" s="41">
        <f>I26</f>
        <v>314.08600000000001</v>
      </c>
      <c r="J69" s="41">
        <f>J26</f>
        <v>1979.7370000000001</v>
      </c>
      <c r="K69" s="14"/>
    </row>
    <row r="70" spans="3:12" ht="15" customHeight="1" x14ac:dyDescent="0.25">
      <c r="C70" s="5"/>
      <c r="D70" s="37" t="s">
        <v>49</v>
      </c>
      <c r="E70" s="38">
        <v>770</v>
      </c>
      <c r="F70" s="39">
        <f t="shared" si="0"/>
        <v>0</v>
      </c>
      <c r="G70" s="41"/>
      <c r="H70" s="41"/>
      <c r="I70" s="41"/>
      <c r="J70" s="41"/>
      <c r="K70" s="14"/>
    </row>
    <row r="71" spans="3:12" ht="15" customHeight="1" x14ac:dyDescent="0.25">
      <c r="C71" s="5"/>
      <c r="D71" s="37" t="s">
        <v>50</v>
      </c>
      <c r="E71" s="38">
        <v>780</v>
      </c>
      <c r="F71" s="39">
        <f t="shared" si="0"/>
        <v>0</v>
      </c>
      <c r="G71" s="41"/>
      <c r="H71" s="41"/>
      <c r="I71" s="41"/>
      <c r="J71" s="41"/>
      <c r="K71" s="14"/>
    </row>
    <row r="72" spans="3:12" ht="15" customHeight="1" x14ac:dyDescent="0.25">
      <c r="C72" s="5"/>
      <c r="D72" s="37" t="s">
        <v>51</v>
      </c>
      <c r="E72" s="38">
        <v>790</v>
      </c>
      <c r="F72" s="39">
        <f t="shared" si="0"/>
        <v>0</v>
      </c>
      <c r="G72" s="41"/>
      <c r="H72" s="41"/>
      <c r="I72" s="41"/>
      <c r="J72" s="41"/>
      <c r="K72" s="14"/>
    </row>
    <row r="73" spans="3:12" ht="15" customHeight="1" x14ac:dyDescent="0.25">
      <c r="C73" s="5"/>
      <c r="D73" s="46" t="s">
        <v>53</v>
      </c>
      <c r="E73" s="46"/>
      <c r="F73" s="46"/>
      <c r="G73" s="46"/>
      <c r="H73" s="46"/>
      <c r="I73" s="46"/>
      <c r="J73" s="46"/>
      <c r="K73" s="14"/>
    </row>
    <row r="74" spans="3:12" ht="22.5" x14ac:dyDescent="0.25">
      <c r="C74" s="5"/>
      <c r="D74" s="37" t="s">
        <v>47</v>
      </c>
      <c r="E74" s="38">
        <v>800</v>
      </c>
      <c r="F74" s="39">
        <f t="shared" si="0"/>
        <v>0</v>
      </c>
      <c r="G74" s="41"/>
      <c r="H74" s="41"/>
      <c r="I74" s="41"/>
      <c r="J74" s="41"/>
      <c r="K74" s="14"/>
    </row>
    <row r="75" spans="3:12" ht="15" customHeight="1" x14ac:dyDescent="0.25">
      <c r="C75" s="5"/>
      <c r="D75" s="37" t="s">
        <v>48</v>
      </c>
      <c r="E75" s="38">
        <v>810</v>
      </c>
      <c r="F75" s="39">
        <f t="shared" si="0"/>
        <v>0</v>
      </c>
      <c r="G75" s="41"/>
      <c r="H75" s="41"/>
      <c r="I75" s="41"/>
      <c r="J75" s="41"/>
      <c r="K75" s="14"/>
    </row>
    <row r="76" spans="3:12" ht="15" customHeight="1" x14ac:dyDescent="0.25">
      <c r="C76" s="5"/>
      <c r="D76" s="37" t="s">
        <v>49</v>
      </c>
      <c r="E76" s="38">
        <v>820</v>
      </c>
      <c r="F76" s="39">
        <f t="shared" si="0"/>
        <v>0</v>
      </c>
      <c r="G76" s="41"/>
      <c r="H76" s="41"/>
      <c r="I76" s="41"/>
      <c r="J76" s="41"/>
      <c r="K76" s="14"/>
    </row>
    <row r="77" spans="3:12" ht="15" customHeight="1" x14ac:dyDescent="0.25">
      <c r="C77" s="5"/>
      <c r="D77" s="37" t="s">
        <v>50</v>
      </c>
      <c r="E77" s="38">
        <v>830</v>
      </c>
      <c r="F77" s="39">
        <f t="shared" si="0"/>
        <v>0</v>
      </c>
      <c r="G77" s="41"/>
      <c r="H77" s="41"/>
      <c r="I77" s="41"/>
      <c r="J77" s="41"/>
      <c r="K77" s="14"/>
    </row>
    <row r="78" spans="3:12" ht="15" customHeight="1" x14ac:dyDescent="0.25">
      <c r="C78" s="5"/>
      <c r="D78" s="37" t="s">
        <v>51</v>
      </c>
      <c r="E78" s="38">
        <v>840</v>
      </c>
      <c r="F78" s="39">
        <f t="shared" si="0"/>
        <v>0</v>
      </c>
      <c r="G78" s="41"/>
      <c r="H78" s="41"/>
      <c r="I78" s="41"/>
      <c r="J78" s="41"/>
      <c r="K78" s="14"/>
    </row>
    <row r="79" spans="3:12" ht="22.5" x14ac:dyDescent="0.25">
      <c r="C79" s="5"/>
      <c r="D79" s="37" t="s">
        <v>52</v>
      </c>
      <c r="E79" s="38">
        <v>850</v>
      </c>
      <c r="F79" s="39">
        <f t="shared" si="0"/>
        <v>3484.0877547</v>
      </c>
      <c r="G79" s="42">
        <f>G80</f>
        <v>0</v>
      </c>
      <c r="H79" s="42">
        <f>H80</f>
        <v>0</v>
      </c>
      <c r="I79" s="42">
        <f>I80</f>
        <v>477.06522539999997</v>
      </c>
      <c r="J79" s="42">
        <f>J80</f>
        <v>3007.0225292999999</v>
      </c>
      <c r="K79" s="26"/>
      <c r="L79" s="27"/>
    </row>
    <row r="80" spans="3:12" ht="15" customHeight="1" x14ac:dyDescent="0.25">
      <c r="C80" s="5"/>
      <c r="D80" s="37" t="s">
        <v>48</v>
      </c>
      <c r="E80" s="38">
        <v>860</v>
      </c>
      <c r="F80" s="39">
        <f t="shared" ref="F80:F86" si="1">SUM(G80:J80)</f>
        <v>3484.0877547</v>
      </c>
      <c r="G80" s="42">
        <v>0</v>
      </c>
      <c r="H80" s="42">
        <v>0</v>
      </c>
      <c r="I80" s="41">
        <f>I69*1.5189</f>
        <v>477.06522539999997</v>
      </c>
      <c r="J80" s="41">
        <f>J69*1.5189</f>
        <v>3007.0225292999999</v>
      </c>
      <c r="K80" s="26"/>
      <c r="L80" s="27"/>
    </row>
    <row r="81" spans="3:19" ht="15" customHeight="1" x14ac:dyDescent="0.25">
      <c r="C81" s="5"/>
      <c r="D81" s="37" t="s">
        <v>49</v>
      </c>
      <c r="E81" s="38">
        <v>870</v>
      </c>
      <c r="F81" s="39">
        <f t="shared" si="1"/>
        <v>0</v>
      </c>
      <c r="G81" s="42"/>
      <c r="H81" s="42"/>
      <c r="I81" s="42"/>
      <c r="J81" s="42"/>
      <c r="K81" s="26"/>
      <c r="L81" s="27"/>
    </row>
    <row r="82" spans="3:19" ht="15" customHeight="1" x14ac:dyDescent="0.25">
      <c r="C82" s="5"/>
      <c r="D82" s="37" t="s">
        <v>50</v>
      </c>
      <c r="E82" s="38">
        <v>880</v>
      </c>
      <c r="F82" s="39">
        <f t="shared" si="1"/>
        <v>0</v>
      </c>
      <c r="G82" s="41"/>
      <c r="H82" s="41"/>
      <c r="I82" s="41"/>
      <c r="J82" s="41"/>
      <c r="K82" s="26"/>
      <c r="L82" s="27"/>
    </row>
    <row r="83" spans="3:19" ht="15" customHeight="1" x14ac:dyDescent="0.25">
      <c r="C83" s="5"/>
      <c r="D83" s="37" t="s">
        <v>51</v>
      </c>
      <c r="E83" s="38">
        <v>890</v>
      </c>
      <c r="F83" s="39">
        <f t="shared" si="1"/>
        <v>0</v>
      </c>
      <c r="G83" s="43"/>
      <c r="H83" s="43"/>
      <c r="I83" s="43"/>
      <c r="J83" s="43"/>
      <c r="K83" s="26"/>
      <c r="L83" s="27"/>
    </row>
    <row r="84" spans="3:19" ht="15" customHeight="1" x14ac:dyDescent="0.25">
      <c r="C84" s="5"/>
      <c r="D84" s="37" t="s">
        <v>54</v>
      </c>
      <c r="E84" s="38">
        <v>900</v>
      </c>
      <c r="F84" s="39">
        <f t="shared" si="1"/>
        <v>0</v>
      </c>
      <c r="G84" s="43"/>
      <c r="H84" s="43"/>
      <c r="I84" s="43"/>
      <c r="J84" s="43"/>
      <c r="K84" s="26"/>
      <c r="L84" s="27"/>
    </row>
    <row r="85" spans="3:19" ht="15" customHeight="1" x14ac:dyDescent="0.25">
      <c r="C85" s="5"/>
      <c r="D85" s="37" t="s">
        <v>51</v>
      </c>
      <c r="E85" s="38">
        <v>910</v>
      </c>
      <c r="F85" s="39">
        <f t="shared" si="1"/>
        <v>0</v>
      </c>
      <c r="G85" s="43"/>
      <c r="H85" s="43"/>
      <c r="I85" s="43"/>
      <c r="J85" s="43"/>
      <c r="K85" s="26"/>
      <c r="L85" s="27"/>
    </row>
    <row r="86" spans="3:19" ht="15" customHeight="1" x14ac:dyDescent="0.25">
      <c r="C86" s="5"/>
      <c r="D86" s="37" t="s">
        <v>50</v>
      </c>
      <c r="E86" s="38">
        <v>920</v>
      </c>
      <c r="F86" s="39">
        <f t="shared" si="1"/>
        <v>0</v>
      </c>
      <c r="G86" s="43"/>
      <c r="H86" s="43"/>
      <c r="I86" s="43"/>
      <c r="J86" s="43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VID983055:VIH983075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VRZ983055:VSD983075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WBV983055:WBZ983075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WLR983055:WLV983075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VN983055:WVR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F74:J86 F63:J72 F59:J61 F15:J35 F37:J57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view="pageBreakPreview" topLeftCell="C7" zoomScaleNormal="100" zoomScaleSheetLayoutView="100" workbookViewId="0">
      <selection activeCell="I48" sqref="I48:J4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32" t="s">
        <v>72</v>
      </c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47" t="s">
        <v>14</v>
      </c>
      <c r="E11" s="47" t="s">
        <v>15</v>
      </c>
      <c r="F11" s="47" t="s">
        <v>16</v>
      </c>
      <c r="G11" s="47" t="s">
        <v>17</v>
      </c>
      <c r="H11" s="47"/>
      <c r="I11" s="47"/>
      <c r="J11" s="47"/>
      <c r="K11" s="14"/>
    </row>
    <row r="12" spans="1:17" ht="15" customHeight="1" x14ac:dyDescent="0.25">
      <c r="C12" s="5"/>
      <c r="D12" s="47"/>
      <c r="E12" s="47"/>
      <c r="F12" s="47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ht="12" customHeight="1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25">
      <c r="C14" s="18"/>
      <c r="D14" s="46" t="s">
        <v>22</v>
      </c>
      <c r="E14" s="46"/>
      <c r="F14" s="46"/>
      <c r="G14" s="46"/>
      <c r="H14" s="46"/>
      <c r="I14" s="46"/>
      <c r="J14" s="46"/>
      <c r="K14" s="19"/>
    </row>
    <row r="15" spans="1:17" s="17" customFormat="1" ht="22.5" x14ac:dyDescent="0.25">
      <c r="C15" s="18"/>
      <c r="D15" s="37" t="s">
        <v>23</v>
      </c>
      <c r="E15" s="38">
        <v>10</v>
      </c>
      <c r="F15" s="39">
        <f>SUM(G15:J15)</f>
        <v>2839.3360000000002</v>
      </c>
      <c r="G15" s="40">
        <f>G18</f>
        <v>2211.0230000000001</v>
      </c>
      <c r="H15" s="40">
        <f>H18</f>
        <v>0</v>
      </c>
      <c r="I15" s="40">
        <f>I18</f>
        <v>628.31299999999999</v>
      </c>
      <c r="J15" s="40">
        <f>J18</f>
        <v>0</v>
      </c>
      <c r="K15" s="19"/>
    </row>
    <row r="16" spans="1:17" s="17" customFormat="1" ht="15" customHeight="1" x14ac:dyDescent="0.25">
      <c r="C16" s="18"/>
      <c r="D16" s="37" t="s">
        <v>24</v>
      </c>
      <c r="E16" s="38">
        <v>20</v>
      </c>
      <c r="F16" s="39">
        <f t="shared" ref="F16:F79" si="0">SUM(G16:J16)</f>
        <v>0</v>
      </c>
      <c r="G16" s="40"/>
      <c r="H16" s="40"/>
      <c r="I16" s="40"/>
      <c r="J16" s="40"/>
      <c r="K16" s="19"/>
    </row>
    <row r="17" spans="3:11" s="17" customFormat="1" ht="15" customHeight="1" x14ac:dyDescent="0.25">
      <c r="C17" s="18"/>
      <c r="D17" s="37" t="s">
        <v>25</v>
      </c>
      <c r="E17" s="38">
        <v>30</v>
      </c>
      <c r="F17" s="39">
        <f t="shared" si="0"/>
        <v>0</v>
      </c>
      <c r="G17" s="40"/>
      <c r="H17" s="40"/>
      <c r="I17" s="40"/>
      <c r="J17" s="40"/>
      <c r="K17" s="19"/>
    </row>
    <row r="18" spans="3:11" s="17" customFormat="1" ht="15" customHeight="1" x14ac:dyDescent="0.25">
      <c r="C18" s="18"/>
      <c r="D18" s="37" t="s">
        <v>26</v>
      </c>
      <c r="E18" s="38">
        <v>40</v>
      </c>
      <c r="F18" s="39">
        <f t="shared" si="0"/>
        <v>2839.3360000000002</v>
      </c>
      <c r="G18" s="40">
        <v>2211.0230000000001</v>
      </c>
      <c r="H18" s="40">
        <v>0</v>
      </c>
      <c r="I18" s="40">
        <v>628.31299999999999</v>
      </c>
      <c r="J18" s="40">
        <v>0</v>
      </c>
      <c r="K18" s="19"/>
    </row>
    <row r="19" spans="3:11" s="17" customFormat="1" ht="22.5" x14ac:dyDescent="0.25">
      <c r="C19" s="18"/>
      <c r="D19" s="37" t="s">
        <v>27</v>
      </c>
      <c r="E19" s="38">
        <v>50</v>
      </c>
      <c r="F19" s="39">
        <f t="shared" si="0"/>
        <v>4809.9712</v>
      </c>
      <c r="G19" s="40"/>
      <c r="H19" s="40"/>
      <c r="I19" s="40">
        <f>I20</f>
        <v>2211.0230000000001</v>
      </c>
      <c r="J19" s="40">
        <f>J22</f>
        <v>2598.9482000000003</v>
      </c>
      <c r="K19" s="19"/>
    </row>
    <row r="20" spans="3:11" s="17" customFormat="1" ht="15" customHeight="1" x14ac:dyDescent="0.25">
      <c r="C20" s="18"/>
      <c r="D20" s="37" t="s">
        <v>18</v>
      </c>
      <c r="E20" s="38">
        <v>60</v>
      </c>
      <c r="F20" s="39">
        <f t="shared" si="0"/>
        <v>2211.0230000000001</v>
      </c>
      <c r="G20" s="40"/>
      <c r="H20" s="40"/>
      <c r="I20" s="40">
        <f>G18</f>
        <v>2211.0230000000001</v>
      </c>
      <c r="J20" s="40"/>
      <c r="K20" s="19"/>
    </row>
    <row r="21" spans="3:11" s="17" customFormat="1" ht="15" customHeight="1" x14ac:dyDescent="0.25">
      <c r="C21" s="18"/>
      <c r="D21" s="37" t="s">
        <v>19</v>
      </c>
      <c r="E21" s="38">
        <v>70</v>
      </c>
      <c r="F21" s="39">
        <f t="shared" si="0"/>
        <v>0</v>
      </c>
      <c r="G21" s="40"/>
      <c r="H21" s="40"/>
      <c r="I21" s="40"/>
      <c r="J21" s="40"/>
      <c r="K21" s="19"/>
    </row>
    <row r="22" spans="3:11" s="17" customFormat="1" ht="15" customHeight="1" x14ac:dyDescent="0.25">
      <c r="C22" s="18"/>
      <c r="D22" s="37" t="s">
        <v>20</v>
      </c>
      <c r="E22" s="38">
        <v>80</v>
      </c>
      <c r="F22" s="39">
        <f t="shared" si="0"/>
        <v>2598.9482000000003</v>
      </c>
      <c r="G22" s="40"/>
      <c r="H22" s="40"/>
      <c r="I22" s="40"/>
      <c r="J22" s="40">
        <f>J26+J33</f>
        <v>2598.9482000000003</v>
      </c>
      <c r="K22" s="19"/>
    </row>
    <row r="23" spans="3:11" s="17" customFormat="1" ht="15" customHeight="1" x14ac:dyDescent="0.25">
      <c r="C23" s="18"/>
      <c r="D23" s="37" t="s">
        <v>28</v>
      </c>
      <c r="E23" s="38">
        <v>90</v>
      </c>
      <c r="F23" s="39">
        <f t="shared" si="0"/>
        <v>0</v>
      </c>
      <c r="G23" s="40"/>
      <c r="H23" s="40"/>
      <c r="I23" s="40"/>
      <c r="J23" s="40"/>
      <c r="K23" s="19"/>
    </row>
    <row r="24" spans="3:11" s="17" customFormat="1" ht="15" customHeight="1" x14ac:dyDescent="0.25">
      <c r="C24" s="18"/>
      <c r="D24" s="37" t="s">
        <v>29</v>
      </c>
      <c r="E24" s="38">
        <v>100</v>
      </c>
      <c r="F24" s="39">
        <f t="shared" si="0"/>
        <v>2870.96</v>
      </c>
      <c r="G24" s="40">
        <v>0</v>
      </c>
      <c r="H24" s="40">
        <v>0</v>
      </c>
      <c r="I24" s="40">
        <f>I26</f>
        <v>249.875</v>
      </c>
      <c r="J24" s="40">
        <f>J26</f>
        <v>2621.085</v>
      </c>
      <c r="K24" s="19"/>
    </row>
    <row r="25" spans="3:11" s="17" customFormat="1" ht="22.5" x14ac:dyDescent="0.25">
      <c r="C25" s="18"/>
      <c r="D25" s="37" t="s">
        <v>30</v>
      </c>
      <c r="E25" s="38">
        <v>110</v>
      </c>
      <c r="F25" s="39">
        <f t="shared" si="0"/>
        <v>0</v>
      </c>
      <c r="G25" s="40"/>
      <c r="H25" s="40"/>
      <c r="I25" s="40"/>
      <c r="J25" s="40"/>
      <c r="K25" s="19"/>
    </row>
    <row r="26" spans="3:11" s="17" customFormat="1" ht="15" customHeight="1" x14ac:dyDescent="0.25">
      <c r="C26" s="18"/>
      <c r="D26" s="37" t="s">
        <v>31</v>
      </c>
      <c r="E26" s="38">
        <v>120</v>
      </c>
      <c r="F26" s="39">
        <f t="shared" si="0"/>
        <v>2870.96</v>
      </c>
      <c r="G26" s="40">
        <v>0</v>
      </c>
      <c r="H26" s="40">
        <v>0</v>
      </c>
      <c r="I26" s="40">
        <v>249.875</v>
      </c>
      <c r="J26" s="40">
        <v>2621.085</v>
      </c>
      <c r="K26" s="19"/>
    </row>
    <row r="27" spans="3:11" s="17" customFormat="1" ht="22.5" x14ac:dyDescent="0.25">
      <c r="C27" s="18"/>
      <c r="D27" s="37" t="s">
        <v>32</v>
      </c>
      <c r="E27" s="38">
        <v>130</v>
      </c>
      <c r="F27" s="39">
        <f t="shared" si="0"/>
        <v>0</v>
      </c>
      <c r="G27" s="40"/>
      <c r="H27" s="40"/>
      <c r="I27" s="40"/>
      <c r="J27" s="40"/>
      <c r="K27" s="19"/>
    </row>
    <row r="28" spans="3:11" s="17" customFormat="1" ht="15" customHeight="1" x14ac:dyDescent="0.25">
      <c r="C28" s="18"/>
      <c r="D28" s="37" t="s">
        <v>33</v>
      </c>
      <c r="E28" s="38">
        <v>140</v>
      </c>
      <c r="F28" s="39">
        <f t="shared" si="0"/>
        <v>0</v>
      </c>
      <c r="G28" s="40"/>
      <c r="H28" s="40"/>
      <c r="I28" s="40"/>
      <c r="J28" s="40"/>
      <c r="K28" s="19"/>
    </row>
    <row r="29" spans="3:11" s="17" customFormat="1" ht="15" customHeight="1" x14ac:dyDescent="0.25">
      <c r="C29" s="18"/>
      <c r="D29" s="37" t="s">
        <v>34</v>
      </c>
      <c r="E29" s="38">
        <v>150</v>
      </c>
      <c r="F29" s="39">
        <f t="shared" si="0"/>
        <v>4809.9712</v>
      </c>
      <c r="G29" s="40">
        <f>G18</f>
        <v>2211.0230000000001</v>
      </c>
      <c r="H29" s="40"/>
      <c r="I29" s="40">
        <f>J19</f>
        <v>2598.9482000000003</v>
      </c>
      <c r="J29" s="40"/>
      <c r="K29" s="19"/>
    </row>
    <row r="30" spans="3:11" s="17" customFormat="1" ht="15" customHeight="1" x14ac:dyDescent="0.25">
      <c r="C30" s="18"/>
      <c r="D30" s="37" t="s">
        <v>35</v>
      </c>
      <c r="E30" s="38">
        <v>160</v>
      </c>
      <c r="F30" s="39">
        <f t="shared" si="0"/>
        <v>0</v>
      </c>
      <c r="G30" s="40"/>
      <c r="H30" s="40"/>
      <c r="I30" s="40"/>
      <c r="J30" s="40"/>
      <c r="K30" s="19"/>
    </row>
    <row r="31" spans="3:11" s="17" customFormat="1" ht="22.5" x14ac:dyDescent="0.25">
      <c r="C31" s="18"/>
      <c r="D31" s="37" t="s">
        <v>36</v>
      </c>
      <c r="E31" s="38">
        <v>170</v>
      </c>
      <c r="F31" s="39">
        <f t="shared" si="0"/>
        <v>0</v>
      </c>
      <c r="G31" s="40"/>
      <c r="H31" s="40"/>
      <c r="I31" s="40"/>
      <c r="J31" s="40"/>
      <c r="K31" s="19"/>
    </row>
    <row r="32" spans="3:11" s="17" customFormat="1" ht="22.5" x14ac:dyDescent="0.25">
      <c r="C32" s="18"/>
      <c r="D32" s="37" t="s">
        <v>37</v>
      </c>
      <c r="E32" s="38">
        <v>180</v>
      </c>
      <c r="F32" s="39">
        <f t="shared" si="0"/>
        <v>0</v>
      </c>
      <c r="G32" s="40"/>
      <c r="H32" s="40"/>
      <c r="I32" s="40"/>
      <c r="J32" s="40"/>
      <c r="K32" s="19"/>
    </row>
    <row r="33" spans="3:11" s="17" customFormat="1" ht="15" customHeight="1" x14ac:dyDescent="0.25">
      <c r="C33" s="18"/>
      <c r="D33" s="37" t="s">
        <v>38</v>
      </c>
      <c r="E33" s="38">
        <v>190</v>
      </c>
      <c r="F33" s="39">
        <f t="shared" si="0"/>
        <v>-31.623999999999796</v>
      </c>
      <c r="G33" s="40">
        <v>0</v>
      </c>
      <c r="H33" s="40">
        <v>0</v>
      </c>
      <c r="I33" s="40">
        <f>(F15-F24)*0.3</f>
        <v>-9.4871999999999392</v>
      </c>
      <c r="J33" s="40">
        <f>F15-F24-I33</f>
        <v>-22.136799999999859</v>
      </c>
      <c r="K33" s="19"/>
    </row>
    <row r="34" spans="3:11" s="17" customFormat="1" ht="15" customHeight="1" x14ac:dyDescent="0.25">
      <c r="C34" s="18"/>
      <c r="D34" s="37" t="s">
        <v>39</v>
      </c>
      <c r="E34" s="38">
        <v>200</v>
      </c>
      <c r="F34" s="39">
        <f t="shared" si="0"/>
        <v>0</v>
      </c>
      <c r="G34" s="40">
        <v>0</v>
      </c>
      <c r="H34" s="40">
        <v>0</v>
      </c>
      <c r="I34" s="40">
        <v>0</v>
      </c>
      <c r="J34" s="40">
        <v>0</v>
      </c>
      <c r="K34" s="19"/>
    </row>
    <row r="35" spans="3:11" s="17" customFormat="1" ht="15" customHeight="1" x14ac:dyDescent="0.25">
      <c r="C35" s="18"/>
      <c r="D35" s="37" t="s">
        <v>40</v>
      </c>
      <c r="E35" s="38">
        <v>210</v>
      </c>
      <c r="F35" s="39">
        <f t="shared" si="0"/>
        <v>0</v>
      </c>
      <c r="G35" s="39">
        <f>(G15+G19+G31)-(G24+G29+G30+G32+G33)</f>
        <v>0</v>
      </c>
      <c r="H35" s="39">
        <f>(H15+H19+H31)-(H24+H29+H30+H32+H33)</f>
        <v>0</v>
      </c>
      <c r="I35" s="39">
        <f>(I15+I19+I31)-(I24+I29+I30+I32+I33)</f>
        <v>0</v>
      </c>
      <c r="J35" s="39">
        <f>(J15+J19+J31)-(J24+J29+J30+J32+J33)</f>
        <v>0</v>
      </c>
      <c r="K35" s="19"/>
    </row>
    <row r="36" spans="3:11" s="17" customFormat="1" ht="15" customHeight="1" x14ac:dyDescent="0.25">
      <c r="C36" s="18"/>
      <c r="D36" s="46" t="s">
        <v>41</v>
      </c>
      <c r="E36" s="46"/>
      <c r="F36" s="46"/>
      <c r="G36" s="46"/>
      <c r="H36" s="46"/>
      <c r="I36" s="46"/>
      <c r="J36" s="46"/>
      <c r="K36" s="19"/>
    </row>
    <row r="37" spans="3:11" s="17" customFormat="1" ht="22.5" x14ac:dyDescent="0.25">
      <c r="C37" s="18"/>
      <c r="D37" s="37" t="s">
        <v>23</v>
      </c>
      <c r="E37" s="38">
        <v>300</v>
      </c>
      <c r="F37" s="39">
        <f t="shared" si="0"/>
        <v>5.101</v>
      </c>
      <c r="G37" s="40">
        <f>G40</f>
        <v>1.22424</v>
      </c>
      <c r="H37" s="40">
        <v>0</v>
      </c>
      <c r="I37" s="40">
        <f>I40</f>
        <v>3.87676</v>
      </c>
      <c r="J37" s="40">
        <v>0</v>
      </c>
      <c r="K37" s="19"/>
    </row>
    <row r="38" spans="3:11" s="17" customFormat="1" ht="15" customHeight="1" x14ac:dyDescent="0.25">
      <c r="C38" s="18"/>
      <c r="D38" s="37" t="s">
        <v>24</v>
      </c>
      <c r="E38" s="38">
        <v>310</v>
      </c>
      <c r="F38" s="39">
        <f t="shared" si="0"/>
        <v>0</v>
      </c>
      <c r="G38" s="40"/>
      <c r="H38" s="40"/>
      <c r="I38" s="40"/>
      <c r="J38" s="40"/>
      <c r="K38" s="19"/>
    </row>
    <row r="39" spans="3:11" s="17" customFormat="1" ht="15" customHeight="1" x14ac:dyDescent="0.25">
      <c r="C39" s="18"/>
      <c r="D39" s="37" t="s">
        <v>25</v>
      </c>
      <c r="E39" s="38">
        <v>320</v>
      </c>
      <c r="F39" s="39">
        <f t="shared" si="0"/>
        <v>0</v>
      </c>
      <c r="G39" s="40"/>
      <c r="H39" s="40"/>
      <c r="I39" s="40"/>
      <c r="J39" s="40"/>
      <c r="K39" s="19"/>
    </row>
    <row r="40" spans="3:11" s="17" customFormat="1" ht="15" customHeight="1" x14ac:dyDescent="0.25">
      <c r="C40" s="18"/>
      <c r="D40" s="37" t="s">
        <v>26</v>
      </c>
      <c r="E40" s="38">
        <v>330</v>
      </c>
      <c r="F40" s="39">
        <f t="shared" si="0"/>
        <v>5.101</v>
      </c>
      <c r="G40" s="40">
        <f>5.101*0.24</f>
        <v>1.22424</v>
      </c>
      <c r="H40" s="40">
        <v>0</v>
      </c>
      <c r="I40" s="40">
        <f>5.101-G40</f>
        <v>3.87676</v>
      </c>
      <c r="J40" s="40">
        <v>0</v>
      </c>
      <c r="K40" s="19"/>
    </row>
    <row r="41" spans="3:11" s="17" customFormat="1" ht="22.5" x14ac:dyDescent="0.25">
      <c r="C41" s="18"/>
      <c r="D41" s="37" t="s">
        <v>27</v>
      </c>
      <c r="E41" s="38">
        <v>340</v>
      </c>
      <c r="F41" s="39">
        <f t="shared" si="0"/>
        <v>5.0846920000000004</v>
      </c>
      <c r="G41" s="40"/>
      <c r="H41" s="40"/>
      <c r="I41" s="40">
        <f>I42</f>
        <v>1.22424</v>
      </c>
      <c r="J41" s="40">
        <f>J44</f>
        <v>3.860452</v>
      </c>
      <c r="K41" s="19"/>
    </row>
    <row r="42" spans="3:11" s="17" customFormat="1" ht="15" customHeight="1" x14ac:dyDescent="0.25">
      <c r="C42" s="18"/>
      <c r="D42" s="37" t="s">
        <v>18</v>
      </c>
      <c r="E42" s="38">
        <v>350</v>
      </c>
      <c r="F42" s="39">
        <f t="shared" si="0"/>
        <v>1.22424</v>
      </c>
      <c r="G42" s="40"/>
      <c r="H42" s="40"/>
      <c r="I42" s="40">
        <f>G40</f>
        <v>1.22424</v>
      </c>
      <c r="J42" s="40"/>
      <c r="K42" s="19"/>
    </row>
    <row r="43" spans="3:11" s="17" customFormat="1" ht="15" customHeight="1" x14ac:dyDescent="0.25">
      <c r="C43" s="18"/>
      <c r="D43" s="37" t="s">
        <v>19</v>
      </c>
      <c r="E43" s="38">
        <v>360</v>
      </c>
      <c r="F43" s="39">
        <f t="shared" si="0"/>
        <v>0</v>
      </c>
      <c r="G43" s="40"/>
      <c r="H43" s="40"/>
      <c r="I43" s="40"/>
      <c r="J43" s="40"/>
      <c r="K43" s="19"/>
    </row>
    <row r="44" spans="3:11" s="17" customFormat="1" ht="15" customHeight="1" x14ac:dyDescent="0.25">
      <c r="C44" s="18"/>
      <c r="D44" s="37" t="s">
        <v>20</v>
      </c>
      <c r="E44" s="38">
        <v>370</v>
      </c>
      <c r="F44" s="39">
        <f t="shared" si="0"/>
        <v>3.860452</v>
      </c>
      <c r="G44" s="40"/>
      <c r="H44" s="40"/>
      <c r="I44" s="40"/>
      <c r="J44" s="40">
        <f>J48+J55</f>
        <v>3.860452</v>
      </c>
      <c r="K44" s="19"/>
    </row>
    <row r="45" spans="3:11" s="17" customFormat="1" ht="15" customHeight="1" x14ac:dyDescent="0.25">
      <c r="C45" s="18"/>
      <c r="D45" s="37" t="s">
        <v>28</v>
      </c>
      <c r="E45" s="38">
        <v>380</v>
      </c>
      <c r="F45" s="39">
        <f t="shared" si="0"/>
        <v>0</v>
      </c>
      <c r="G45" s="40"/>
      <c r="H45" s="40"/>
      <c r="I45" s="40"/>
      <c r="J45" s="40"/>
      <c r="K45" s="19"/>
    </row>
    <row r="46" spans="3:11" s="17" customFormat="1" ht="15" customHeight="1" x14ac:dyDescent="0.25">
      <c r="C46" s="18"/>
      <c r="D46" s="37" t="s">
        <v>29</v>
      </c>
      <c r="E46" s="38">
        <v>390</v>
      </c>
      <c r="F46" s="39">
        <f t="shared" si="0"/>
        <v>4.8292000000000002</v>
      </c>
      <c r="G46" s="40">
        <v>0</v>
      </c>
      <c r="H46" s="40">
        <v>0</v>
      </c>
      <c r="I46" s="40">
        <f>I48</f>
        <v>1.159008</v>
      </c>
      <c r="J46" s="40">
        <f>J48</f>
        <v>3.6701920000000001</v>
      </c>
      <c r="K46" s="19"/>
    </row>
    <row r="47" spans="3:11" s="17" customFormat="1" ht="22.5" x14ac:dyDescent="0.25">
      <c r="C47" s="18"/>
      <c r="D47" s="37" t="s">
        <v>30</v>
      </c>
      <c r="E47" s="38">
        <v>400</v>
      </c>
      <c r="F47" s="39">
        <f t="shared" si="0"/>
        <v>0</v>
      </c>
      <c r="G47" s="40"/>
      <c r="H47" s="40"/>
      <c r="I47" s="40"/>
      <c r="J47" s="40"/>
      <c r="K47" s="19"/>
    </row>
    <row r="48" spans="3:11" s="17" customFormat="1" ht="15" customHeight="1" x14ac:dyDescent="0.25">
      <c r="C48" s="18"/>
      <c r="D48" s="37" t="s">
        <v>31</v>
      </c>
      <c r="E48" s="38">
        <v>410</v>
      </c>
      <c r="F48" s="39">
        <f t="shared" si="0"/>
        <v>4.8292000000000002</v>
      </c>
      <c r="G48" s="40">
        <v>0</v>
      </c>
      <c r="H48" s="40">
        <v>0</v>
      </c>
      <c r="I48" s="40">
        <f>4.8292*0.24</f>
        <v>1.159008</v>
      </c>
      <c r="J48" s="40">
        <f>4.8292-I48</f>
        <v>3.6701920000000001</v>
      </c>
      <c r="K48" s="19"/>
    </row>
    <row r="49" spans="3:11" s="17" customFormat="1" ht="15" customHeight="1" x14ac:dyDescent="0.25">
      <c r="C49" s="18"/>
      <c r="D49" s="37" t="s">
        <v>42</v>
      </c>
      <c r="E49" s="38">
        <v>420</v>
      </c>
      <c r="F49" s="39">
        <f t="shared" si="0"/>
        <v>0</v>
      </c>
      <c r="G49" s="40"/>
      <c r="H49" s="40"/>
      <c r="I49" s="40"/>
      <c r="J49" s="40"/>
      <c r="K49" s="19"/>
    </row>
    <row r="50" spans="3:11" s="17" customFormat="1" ht="15" customHeight="1" x14ac:dyDescent="0.25">
      <c r="C50" s="18"/>
      <c r="D50" s="37" t="s">
        <v>33</v>
      </c>
      <c r="E50" s="38">
        <v>430</v>
      </c>
      <c r="F50" s="39">
        <f t="shared" si="0"/>
        <v>0</v>
      </c>
      <c r="G50" s="40"/>
      <c r="H50" s="40"/>
      <c r="I50" s="40"/>
      <c r="J50" s="40"/>
      <c r="K50" s="19"/>
    </row>
    <row r="51" spans="3:11" s="17" customFormat="1" ht="15" customHeight="1" x14ac:dyDescent="0.25">
      <c r="C51" s="18"/>
      <c r="D51" s="37" t="s">
        <v>34</v>
      </c>
      <c r="E51" s="38">
        <v>440</v>
      </c>
      <c r="F51" s="39">
        <f t="shared" si="0"/>
        <v>5.0846920000000004</v>
      </c>
      <c r="G51" s="40">
        <f>I42</f>
        <v>1.22424</v>
      </c>
      <c r="H51" s="40"/>
      <c r="I51" s="40">
        <f>J44</f>
        <v>3.860452</v>
      </c>
      <c r="J51" s="40"/>
      <c r="K51" s="19"/>
    </row>
    <row r="52" spans="3:11" s="17" customFormat="1" ht="15" customHeight="1" x14ac:dyDescent="0.25">
      <c r="C52" s="18"/>
      <c r="D52" s="37" t="s">
        <v>35</v>
      </c>
      <c r="E52" s="38">
        <v>450</v>
      </c>
      <c r="F52" s="39">
        <f t="shared" si="0"/>
        <v>0</v>
      </c>
      <c r="G52" s="40"/>
      <c r="H52" s="40"/>
      <c r="I52" s="40"/>
      <c r="J52" s="40"/>
      <c r="K52" s="19"/>
    </row>
    <row r="53" spans="3:11" s="17" customFormat="1" ht="22.5" x14ac:dyDescent="0.25">
      <c r="C53" s="18"/>
      <c r="D53" s="37" t="s">
        <v>36</v>
      </c>
      <c r="E53" s="38">
        <v>460</v>
      </c>
      <c r="F53" s="39">
        <f t="shared" si="0"/>
        <v>0</v>
      </c>
      <c r="G53" s="40"/>
      <c r="H53" s="40"/>
      <c r="I53" s="40"/>
      <c r="J53" s="40"/>
      <c r="K53" s="19"/>
    </row>
    <row r="54" spans="3:11" s="17" customFormat="1" ht="22.5" x14ac:dyDescent="0.25">
      <c r="C54" s="18"/>
      <c r="D54" s="37" t="s">
        <v>37</v>
      </c>
      <c r="E54" s="38">
        <v>470</v>
      </c>
      <c r="F54" s="39">
        <f t="shared" si="0"/>
        <v>0</v>
      </c>
      <c r="G54" s="40"/>
      <c r="H54" s="40"/>
      <c r="I54" s="40"/>
      <c r="J54" s="40"/>
      <c r="K54" s="19"/>
    </row>
    <row r="55" spans="3:11" s="17" customFormat="1" ht="15" customHeight="1" x14ac:dyDescent="0.25">
      <c r="C55" s="18"/>
      <c r="D55" s="37" t="s">
        <v>38</v>
      </c>
      <c r="E55" s="38">
        <v>480</v>
      </c>
      <c r="F55" s="39">
        <f t="shared" si="0"/>
        <v>0.27179999999999982</v>
      </c>
      <c r="G55" s="40">
        <v>0</v>
      </c>
      <c r="H55" s="40">
        <v>0</v>
      </c>
      <c r="I55" s="40">
        <f>(F37-F46)*0.3</f>
        <v>8.1539999999999946E-2</v>
      </c>
      <c r="J55" s="40">
        <f>F37-F46-I55</f>
        <v>0.19025999999999987</v>
      </c>
      <c r="K55" s="19"/>
    </row>
    <row r="56" spans="3:11" s="17" customFormat="1" ht="15" customHeight="1" x14ac:dyDescent="0.25">
      <c r="C56" s="18"/>
      <c r="D56" s="37" t="s">
        <v>39</v>
      </c>
      <c r="E56" s="38">
        <v>490</v>
      </c>
      <c r="F56" s="39">
        <f t="shared" si="0"/>
        <v>0</v>
      </c>
      <c r="G56" s="40">
        <v>0</v>
      </c>
      <c r="H56" s="40">
        <v>0</v>
      </c>
      <c r="I56" s="40">
        <v>0</v>
      </c>
      <c r="J56" s="40">
        <v>0</v>
      </c>
      <c r="K56" s="19"/>
    </row>
    <row r="57" spans="3:11" s="17" customFormat="1" ht="15" customHeight="1" x14ac:dyDescent="0.25">
      <c r="C57" s="18"/>
      <c r="D57" s="37" t="s">
        <v>40</v>
      </c>
      <c r="E57" s="38">
        <v>500</v>
      </c>
      <c r="F57" s="39">
        <f t="shared" si="0"/>
        <v>0</v>
      </c>
      <c r="G57" s="39">
        <f>(G37+G41+G53)-(G46+G51+G52+G54+G55)</f>
        <v>0</v>
      </c>
      <c r="H57" s="39">
        <f>(H37+H41+H53)-(H46+H51+H52+H54+H55)</f>
        <v>0</v>
      </c>
      <c r="I57" s="39">
        <f>(I37+I41+I53)-(I46+I51+I52+I54+I55)</f>
        <v>0</v>
      </c>
      <c r="J57" s="39">
        <f>(J37+J41+J53)-(J46+J51+J52+J54+J55)</f>
        <v>0</v>
      </c>
      <c r="K57" s="19"/>
    </row>
    <row r="58" spans="3:11" s="17" customFormat="1" ht="15" customHeight="1" x14ac:dyDescent="0.25">
      <c r="C58" s="18"/>
      <c r="D58" s="46" t="s">
        <v>41</v>
      </c>
      <c r="E58" s="46"/>
      <c r="F58" s="46"/>
      <c r="G58" s="46"/>
      <c r="H58" s="46"/>
      <c r="I58" s="46"/>
      <c r="J58" s="46"/>
      <c r="K58" s="19"/>
    </row>
    <row r="59" spans="3:11" s="17" customFormat="1" ht="15" customHeight="1" x14ac:dyDescent="0.25">
      <c r="C59" s="18"/>
      <c r="D59" s="37" t="s">
        <v>43</v>
      </c>
      <c r="E59" s="38">
        <v>600</v>
      </c>
      <c r="F59" s="39">
        <f t="shared" si="0"/>
        <v>4.8292000000000002</v>
      </c>
      <c r="G59" s="40"/>
      <c r="H59" s="40"/>
      <c r="I59" s="40">
        <f>I48</f>
        <v>1.159008</v>
      </c>
      <c r="J59" s="40">
        <f>J48</f>
        <v>3.6701920000000001</v>
      </c>
      <c r="K59" s="19"/>
    </row>
    <row r="60" spans="3:11" s="17" customFormat="1" ht="15" customHeight="1" x14ac:dyDescent="0.25">
      <c r="C60" s="18"/>
      <c r="D60" s="37" t="s">
        <v>44</v>
      </c>
      <c r="E60" s="38">
        <v>610</v>
      </c>
      <c r="F60" s="39">
        <f t="shared" si="0"/>
        <v>0</v>
      </c>
      <c r="G60" s="40"/>
      <c r="H60" s="40"/>
      <c r="I60" s="40"/>
      <c r="J60" s="40"/>
      <c r="K60" s="19"/>
    </row>
    <row r="61" spans="3:11" s="17" customFormat="1" ht="15" customHeight="1" x14ac:dyDescent="0.25">
      <c r="C61" s="18"/>
      <c r="D61" s="37" t="s">
        <v>45</v>
      </c>
      <c r="E61" s="38">
        <v>620</v>
      </c>
      <c r="F61" s="39">
        <f t="shared" si="0"/>
        <v>0</v>
      </c>
      <c r="G61" s="40"/>
      <c r="H61" s="40"/>
      <c r="I61" s="40"/>
      <c r="J61" s="40"/>
      <c r="K61" s="19"/>
    </row>
    <row r="62" spans="3:11" s="17" customFormat="1" ht="15" customHeight="1" x14ac:dyDescent="0.25">
      <c r="C62" s="18"/>
      <c r="D62" s="46" t="s">
        <v>46</v>
      </c>
      <c r="E62" s="46"/>
      <c r="F62" s="46"/>
      <c r="G62" s="46"/>
      <c r="H62" s="46"/>
      <c r="I62" s="46"/>
      <c r="J62" s="46"/>
      <c r="K62" s="19"/>
    </row>
    <row r="63" spans="3:11" s="17" customFormat="1" ht="22.5" x14ac:dyDescent="0.25">
      <c r="C63" s="18"/>
      <c r="D63" s="37" t="s">
        <v>47</v>
      </c>
      <c r="E63" s="38">
        <v>700</v>
      </c>
      <c r="F63" s="39">
        <f t="shared" si="0"/>
        <v>0</v>
      </c>
      <c r="G63" s="40"/>
      <c r="H63" s="40"/>
      <c r="I63" s="40"/>
      <c r="J63" s="40"/>
      <c r="K63" s="19"/>
    </row>
    <row r="64" spans="3:11" ht="15" customHeight="1" x14ac:dyDescent="0.25">
      <c r="C64" s="5"/>
      <c r="D64" s="37" t="s">
        <v>48</v>
      </c>
      <c r="E64" s="38">
        <v>710</v>
      </c>
      <c r="F64" s="39">
        <f t="shared" si="0"/>
        <v>0</v>
      </c>
      <c r="G64" s="41"/>
      <c r="H64" s="41"/>
      <c r="I64" s="41"/>
      <c r="J64" s="41"/>
      <c r="K64" s="14"/>
    </row>
    <row r="65" spans="3:12" ht="15" customHeight="1" x14ac:dyDescent="0.25">
      <c r="C65" s="5"/>
      <c r="D65" s="37" t="s">
        <v>49</v>
      </c>
      <c r="E65" s="38">
        <v>720</v>
      </c>
      <c r="F65" s="39">
        <f t="shared" si="0"/>
        <v>0</v>
      </c>
      <c r="G65" s="41"/>
      <c r="H65" s="41"/>
      <c r="I65" s="41"/>
      <c r="J65" s="41"/>
      <c r="K65" s="14"/>
    </row>
    <row r="66" spans="3:12" ht="15" customHeight="1" x14ac:dyDescent="0.25">
      <c r="C66" s="5"/>
      <c r="D66" s="37" t="s">
        <v>50</v>
      </c>
      <c r="E66" s="38">
        <v>730</v>
      </c>
      <c r="F66" s="39">
        <f t="shared" si="0"/>
        <v>0</v>
      </c>
      <c r="G66" s="41"/>
      <c r="H66" s="41"/>
      <c r="I66" s="41"/>
      <c r="J66" s="41"/>
      <c r="K66" s="14"/>
    </row>
    <row r="67" spans="3:12" ht="15" customHeight="1" x14ac:dyDescent="0.25">
      <c r="C67" s="5"/>
      <c r="D67" s="37" t="s">
        <v>51</v>
      </c>
      <c r="E67" s="38">
        <v>740</v>
      </c>
      <c r="F67" s="39">
        <f t="shared" si="0"/>
        <v>0</v>
      </c>
      <c r="G67" s="41"/>
      <c r="H67" s="41"/>
      <c r="I67" s="41"/>
      <c r="J67" s="41"/>
      <c r="K67" s="14"/>
    </row>
    <row r="68" spans="3:12" ht="22.5" x14ac:dyDescent="0.25">
      <c r="C68" s="5"/>
      <c r="D68" s="37" t="s">
        <v>52</v>
      </c>
      <c r="E68" s="38">
        <v>750</v>
      </c>
      <c r="F68" s="39">
        <f t="shared" si="0"/>
        <v>2870.96</v>
      </c>
      <c r="G68" s="41">
        <f>G69</f>
        <v>0</v>
      </c>
      <c r="H68" s="41">
        <f>H69</f>
        <v>0</v>
      </c>
      <c r="I68" s="41">
        <f>I69</f>
        <v>249.875</v>
      </c>
      <c r="J68" s="41">
        <f>J69</f>
        <v>2621.085</v>
      </c>
      <c r="K68" s="14"/>
    </row>
    <row r="69" spans="3:12" ht="15" customHeight="1" x14ac:dyDescent="0.25">
      <c r="C69" s="5"/>
      <c r="D69" s="37" t="s">
        <v>48</v>
      </c>
      <c r="E69" s="38">
        <v>760</v>
      </c>
      <c r="F69" s="39">
        <f t="shared" si="0"/>
        <v>2870.96</v>
      </c>
      <c r="G69" s="41">
        <f>G26</f>
        <v>0</v>
      </c>
      <c r="H69" s="41">
        <f>H26</f>
        <v>0</v>
      </c>
      <c r="I69" s="41">
        <f>I26</f>
        <v>249.875</v>
      </c>
      <c r="J69" s="41">
        <f>J26</f>
        <v>2621.085</v>
      </c>
      <c r="K69" s="14"/>
    </row>
    <row r="70" spans="3:12" ht="15" customHeight="1" x14ac:dyDescent="0.25">
      <c r="C70" s="5"/>
      <c r="D70" s="37" t="s">
        <v>49</v>
      </c>
      <c r="E70" s="38">
        <v>770</v>
      </c>
      <c r="F70" s="39">
        <f t="shared" si="0"/>
        <v>0</v>
      </c>
      <c r="G70" s="41"/>
      <c r="H70" s="41"/>
      <c r="I70" s="41"/>
      <c r="J70" s="41"/>
      <c r="K70" s="14"/>
    </row>
    <row r="71" spans="3:12" ht="15" customHeight="1" x14ac:dyDescent="0.25">
      <c r="C71" s="5"/>
      <c r="D71" s="37" t="s">
        <v>50</v>
      </c>
      <c r="E71" s="38">
        <v>780</v>
      </c>
      <c r="F71" s="39">
        <f t="shared" si="0"/>
        <v>0</v>
      </c>
      <c r="G71" s="41"/>
      <c r="H71" s="41"/>
      <c r="I71" s="41"/>
      <c r="J71" s="41"/>
      <c r="K71" s="14"/>
    </row>
    <row r="72" spans="3:12" ht="15" customHeight="1" x14ac:dyDescent="0.25">
      <c r="C72" s="5"/>
      <c r="D72" s="37" t="s">
        <v>51</v>
      </c>
      <c r="E72" s="38">
        <v>790</v>
      </c>
      <c r="F72" s="39">
        <f t="shared" si="0"/>
        <v>0</v>
      </c>
      <c r="G72" s="41"/>
      <c r="H72" s="41"/>
      <c r="I72" s="41"/>
      <c r="J72" s="41"/>
      <c r="K72" s="14"/>
    </row>
    <row r="73" spans="3:12" ht="15" customHeight="1" x14ac:dyDescent="0.25">
      <c r="C73" s="5"/>
      <c r="D73" s="46" t="s">
        <v>53</v>
      </c>
      <c r="E73" s="46"/>
      <c r="F73" s="46"/>
      <c r="G73" s="46"/>
      <c r="H73" s="46"/>
      <c r="I73" s="46"/>
      <c r="J73" s="46"/>
      <c r="K73" s="14"/>
    </row>
    <row r="74" spans="3:12" ht="22.5" x14ac:dyDescent="0.25">
      <c r="C74" s="5"/>
      <c r="D74" s="37" t="s">
        <v>47</v>
      </c>
      <c r="E74" s="38">
        <v>800</v>
      </c>
      <c r="F74" s="39">
        <f t="shared" si="0"/>
        <v>0</v>
      </c>
      <c r="G74" s="41"/>
      <c r="H74" s="41"/>
      <c r="I74" s="41"/>
      <c r="J74" s="41"/>
      <c r="K74" s="14"/>
    </row>
    <row r="75" spans="3:12" ht="15" customHeight="1" x14ac:dyDescent="0.25">
      <c r="C75" s="5"/>
      <c r="D75" s="37" t="s">
        <v>48</v>
      </c>
      <c r="E75" s="38">
        <v>810</v>
      </c>
      <c r="F75" s="39">
        <f t="shared" si="0"/>
        <v>0</v>
      </c>
      <c r="G75" s="41"/>
      <c r="H75" s="41"/>
      <c r="I75" s="41"/>
      <c r="J75" s="41"/>
      <c r="K75" s="14"/>
    </row>
    <row r="76" spans="3:12" ht="15" customHeight="1" x14ac:dyDescent="0.25">
      <c r="C76" s="5"/>
      <c r="D76" s="37" t="s">
        <v>49</v>
      </c>
      <c r="E76" s="38">
        <v>820</v>
      </c>
      <c r="F76" s="39">
        <f t="shared" si="0"/>
        <v>0</v>
      </c>
      <c r="G76" s="41"/>
      <c r="H76" s="41"/>
      <c r="I76" s="41"/>
      <c r="J76" s="41"/>
      <c r="K76" s="14"/>
    </row>
    <row r="77" spans="3:12" ht="15" customHeight="1" x14ac:dyDescent="0.25">
      <c r="C77" s="5"/>
      <c r="D77" s="37" t="s">
        <v>50</v>
      </c>
      <c r="E77" s="38">
        <v>830</v>
      </c>
      <c r="F77" s="39">
        <f t="shared" si="0"/>
        <v>0</v>
      </c>
      <c r="G77" s="41"/>
      <c r="H77" s="41"/>
      <c r="I77" s="41"/>
      <c r="J77" s="41"/>
      <c r="K77" s="14"/>
    </row>
    <row r="78" spans="3:12" ht="15" customHeight="1" x14ac:dyDescent="0.25">
      <c r="C78" s="5"/>
      <c r="D78" s="37" t="s">
        <v>51</v>
      </c>
      <c r="E78" s="38">
        <v>840</v>
      </c>
      <c r="F78" s="39">
        <f t="shared" si="0"/>
        <v>0</v>
      </c>
      <c r="G78" s="41"/>
      <c r="H78" s="41"/>
      <c r="I78" s="41"/>
      <c r="J78" s="41"/>
      <c r="K78" s="14"/>
    </row>
    <row r="79" spans="3:12" ht="22.5" x14ac:dyDescent="0.25">
      <c r="C79" s="5"/>
      <c r="D79" s="37" t="s">
        <v>52</v>
      </c>
      <c r="E79" s="38">
        <v>850</v>
      </c>
      <c r="F79" s="39">
        <f t="shared" si="0"/>
        <v>4360.7011439999997</v>
      </c>
      <c r="G79" s="42">
        <f>G80</f>
        <v>0</v>
      </c>
      <c r="H79" s="42">
        <f>H80</f>
        <v>0</v>
      </c>
      <c r="I79" s="42">
        <f>I80</f>
        <v>379.53513749999996</v>
      </c>
      <c r="J79" s="42">
        <f>J80</f>
        <v>3981.1660064999996</v>
      </c>
      <c r="K79" s="26"/>
      <c r="L79" s="27"/>
    </row>
    <row r="80" spans="3:12" ht="15" customHeight="1" x14ac:dyDescent="0.25">
      <c r="C80" s="5"/>
      <c r="D80" s="37" t="s">
        <v>48</v>
      </c>
      <c r="E80" s="38">
        <v>860</v>
      </c>
      <c r="F80" s="39">
        <f t="shared" ref="F80:F86" si="1">SUM(G80:J80)</f>
        <v>4360.7011439999997</v>
      </c>
      <c r="G80" s="42">
        <v>0</v>
      </c>
      <c r="H80" s="42">
        <v>0</v>
      </c>
      <c r="I80" s="41">
        <f>I69*1.5189</f>
        <v>379.53513749999996</v>
      </c>
      <c r="J80" s="41">
        <f>J69*1.5189</f>
        <v>3981.1660064999996</v>
      </c>
      <c r="K80" s="26"/>
      <c r="L80" s="27"/>
    </row>
    <row r="81" spans="3:19" ht="15" customHeight="1" x14ac:dyDescent="0.25">
      <c r="C81" s="5"/>
      <c r="D81" s="37" t="s">
        <v>49</v>
      </c>
      <c r="E81" s="38">
        <v>870</v>
      </c>
      <c r="F81" s="39">
        <f t="shared" si="1"/>
        <v>0</v>
      </c>
      <c r="G81" s="42"/>
      <c r="H81" s="42"/>
      <c r="I81" s="42"/>
      <c r="J81" s="42"/>
      <c r="K81" s="26"/>
      <c r="L81" s="27"/>
    </row>
    <row r="82" spans="3:19" ht="15" customHeight="1" x14ac:dyDescent="0.25">
      <c r="C82" s="5"/>
      <c r="D82" s="37" t="s">
        <v>50</v>
      </c>
      <c r="E82" s="38">
        <v>880</v>
      </c>
      <c r="F82" s="39">
        <f t="shared" si="1"/>
        <v>0</v>
      </c>
      <c r="G82" s="41"/>
      <c r="H82" s="41"/>
      <c r="I82" s="41"/>
      <c r="J82" s="41"/>
      <c r="K82" s="26"/>
      <c r="L82" s="27"/>
    </row>
    <row r="83" spans="3:19" ht="15" customHeight="1" x14ac:dyDescent="0.25">
      <c r="C83" s="5"/>
      <c r="D83" s="37" t="s">
        <v>51</v>
      </c>
      <c r="E83" s="38">
        <v>890</v>
      </c>
      <c r="F83" s="39">
        <f t="shared" si="1"/>
        <v>0</v>
      </c>
      <c r="G83" s="43"/>
      <c r="H83" s="43"/>
      <c r="I83" s="43"/>
      <c r="J83" s="43"/>
      <c r="K83" s="26"/>
      <c r="L83" s="27"/>
    </row>
    <row r="84" spans="3:19" ht="15" customHeight="1" x14ac:dyDescent="0.25">
      <c r="C84" s="5"/>
      <c r="D84" s="37" t="s">
        <v>54</v>
      </c>
      <c r="E84" s="38">
        <v>900</v>
      </c>
      <c r="F84" s="39">
        <f t="shared" si="1"/>
        <v>0</v>
      </c>
      <c r="G84" s="43"/>
      <c r="H84" s="43"/>
      <c r="I84" s="43"/>
      <c r="J84" s="43"/>
      <c r="K84" s="26"/>
      <c r="L84" s="27"/>
    </row>
    <row r="85" spans="3:19" ht="15" customHeight="1" x14ac:dyDescent="0.25">
      <c r="C85" s="5"/>
      <c r="D85" s="37" t="s">
        <v>51</v>
      </c>
      <c r="E85" s="38">
        <v>910</v>
      </c>
      <c r="F85" s="39">
        <f t="shared" si="1"/>
        <v>0</v>
      </c>
      <c r="G85" s="43"/>
      <c r="H85" s="43"/>
      <c r="I85" s="43"/>
      <c r="J85" s="43"/>
      <c r="K85" s="26"/>
      <c r="L85" s="27"/>
    </row>
    <row r="86" spans="3:19" ht="15" customHeight="1" x14ac:dyDescent="0.25">
      <c r="C86" s="5"/>
      <c r="D86" s="37" t="s">
        <v>50</v>
      </c>
      <c r="E86" s="38">
        <v>920</v>
      </c>
      <c r="F86" s="39">
        <f t="shared" si="1"/>
        <v>0</v>
      </c>
      <c r="G86" s="43"/>
      <c r="H86" s="43"/>
      <c r="I86" s="43"/>
      <c r="J86" s="43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VID983055:VIH983075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VRZ983055:VSD983075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WBV983055:WBZ983075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WLR983055:WLV983075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VN983055:WVR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F74:J86 F63:J72 F59:J61 F15:J35 F37:J57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32"/>
  <sheetViews>
    <sheetView view="pageBreakPreview" topLeftCell="C7" zoomScaleNormal="100" zoomScaleSheetLayoutView="100" workbookViewId="0">
      <selection activeCell="J26" sqref="J26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t="15" hidden="1" x14ac:dyDescent="0.25"/>
    <row r="2" spans="1:17" ht="15" hidden="1" x14ac:dyDescent="0.25"/>
    <row r="3" spans="1:17" ht="15" hidden="1" x14ac:dyDescent="0.25"/>
    <row r="4" spans="1:17" ht="15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t="15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t="15" hidden="1" x14ac:dyDescent="0.25">
      <c r="A6" s="4"/>
    </row>
    <row r="7" spans="1:17" ht="14.25" x14ac:dyDescent="0.25">
      <c r="A7" s="4"/>
      <c r="D7" s="5"/>
      <c r="E7" s="5"/>
      <c r="F7" s="32" t="s">
        <v>58</v>
      </c>
      <c r="G7" s="5"/>
      <c r="H7" s="5"/>
      <c r="I7" s="5"/>
      <c r="J7" s="5"/>
      <c r="K7" s="6"/>
      <c r="Q7" s="7"/>
    </row>
    <row r="8" spans="1:17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5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x14ac:dyDescent="0.25">
      <c r="C11" s="5"/>
      <c r="D11" s="47" t="s">
        <v>14</v>
      </c>
      <c r="E11" s="47" t="s">
        <v>15</v>
      </c>
      <c r="F11" s="47" t="s">
        <v>16</v>
      </c>
      <c r="G11" s="47" t="s">
        <v>17</v>
      </c>
      <c r="H11" s="47"/>
      <c r="I11" s="47"/>
      <c r="J11" s="47"/>
      <c r="K11" s="14"/>
    </row>
    <row r="12" spans="1:17" x14ac:dyDescent="0.25">
      <c r="C12" s="5"/>
      <c r="D12" s="47"/>
      <c r="E12" s="47"/>
      <c r="F12" s="47"/>
      <c r="G12" s="31" t="s">
        <v>18</v>
      </c>
      <c r="H12" s="31" t="s">
        <v>19</v>
      </c>
      <c r="I12" s="31" t="s">
        <v>20</v>
      </c>
      <c r="J12" s="31" t="s">
        <v>21</v>
      </c>
      <c r="K12" s="14"/>
    </row>
    <row r="13" spans="1:17" ht="15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x14ac:dyDescent="0.25">
      <c r="C14" s="18"/>
      <c r="D14" s="48" t="s">
        <v>22</v>
      </c>
      <c r="E14" s="48"/>
      <c r="F14" s="48"/>
      <c r="G14" s="48"/>
      <c r="H14" s="48"/>
      <c r="I14" s="48"/>
      <c r="J14" s="48"/>
      <c r="K14" s="19"/>
    </row>
    <row r="15" spans="1:17" s="17" customFormat="1" ht="22.5" x14ac:dyDescent="0.25">
      <c r="C15" s="18"/>
      <c r="D15" s="20" t="s">
        <v>23</v>
      </c>
      <c r="E15" s="21">
        <v>10</v>
      </c>
      <c r="F15" s="22">
        <f>SUM(G15:J15)</f>
        <v>7123.4089999999997</v>
      </c>
      <c r="G15" s="23">
        <f>G18</f>
        <v>5614.3140000000003</v>
      </c>
      <c r="H15" s="23">
        <v>0</v>
      </c>
      <c r="I15" s="23">
        <f>I18</f>
        <v>1509.0949999999998</v>
      </c>
      <c r="J15" s="23">
        <f>J18</f>
        <v>0</v>
      </c>
      <c r="K15" s="19"/>
    </row>
    <row r="16" spans="1:17" s="17" customFormat="1" x14ac:dyDescent="0.25">
      <c r="C16" s="18"/>
      <c r="D16" s="20" t="s">
        <v>24</v>
      </c>
      <c r="E16" s="21">
        <v>20</v>
      </c>
      <c r="F16" s="22">
        <f t="shared" ref="F16:F79" si="0">SUM(G16:J16)</f>
        <v>0</v>
      </c>
      <c r="G16" s="23"/>
      <c r="H16" s="23"/>
      <c r="I16" s="23"/>
      <c r="J16" s="23"/>
      <c r="K16" s="19"/>
    </row>
    <row r="17" spans="3:11" s="17" customFormat="1" x14ac:dyDescent="0.25">
      <c r="C17" s="18"/>
      <c r="D17" s="20" t="s">
        <v>25</v>
      </c>
      <c r="E17" s="21">
        <v>30</v>
      </c>
      <c r="F17" s="22">
        <f t="shared" si="0"/>
        <v>0</v>
      </c>
      <c r="G17" s="23"/>
      <c r="H17" s="23"/>
      <c r="I17" s="23"/>
      <c r="J17" s="23"/>
      <c r="K17" s="19"/>
    </row>
    <row r="18" spans="3:11" s="17" customFormat="1" x14ac:dyDescent="0.25">
      <c r="C18" s="18"/>
      <c r="D18" s="20" t="s">
        <v>26</v>
      </c>
      <c r="E18" s="21">
        <v>40</v>
      </c>
      <c r="F18" s="22">
        <f t="shared" si="0"/>
        <v>7123.4089999999997</v>
      </c>
      <c r="G18" s="23">
        <f>октябрь!G18+ноябрь!G18+декабрь!G18</f>
        <v>5614.3140000000003</v>
      </c>
      <c r="H18" s="23">
        <f>октябрь!H18+ноябрь!H18+декабрь!H18</f>
        <v>0</v>
      </c>
      <c r="I18" s="23">
        <f>октябрь!I18+ноябрь!I18+декабрь!I18</f>
        <v>1509.0949999999998</v>
      </c>
      <c r="J18" s="23">
        <f>октябрь!J18+ноябрь!J18+декабрь!J18</f>
        <v>0</v>
      </c>
      <c r="K18" s="19"/>
    </row>
    <row r="19" spans="3:11" s="17" customFormat="1" ht="22.5" x14ac:dyDescent="0.25">
      <c r="C19" s="18"/>
      <c r="D19" s="20" t="s">
        <v>27</v>
      </c>
      <c r="E19" s="21">
        <v>50</v>
      </c>
      <c r="F19" s="22">
        <f t="shared" si="0"/>
        <v>11957.1803</v>
      </c>
      <c r="G19" s="23"/>
      <c r="H19" s="23"/>
      <c r="I19" s="23">
        <f>I20</f>
        <v>5614.3140000000003</v>
      </c>
      <c r="J19" s="23">
        <f>J22</f>
        <v>6342.8662999999997</v>
      </c>
      <c r="K19" s="19"/>
    </row>
    <row r="20" spans="3:11" s="17" customFormat="1" x14ac:dyDescent="0.25">
      <c r="C20" s="18"/>
      <c r="D20" s="20" t="s">
        <v>18</v>
      </c>
      <c r="E20" s="21">
        <v>60</v>
      </c>
      <c r="F20" s="22">
        <f t="shared" si="0"/>
        <v>5614.3140000000003</v>
      </c>
      <c r="G20" s="23"/>
      <c r="H20" s="23"/>
      <c r="I20" s="23">
        <f>G18</f>
        <v>5614.3140000000003</v>
      </c>
      <c r="J20" s="23"/>
      <c r="K20" s="19"/>
    </row>
    <row r="21" spans="3:11" s="17" customFormat="1" x14ac:dyDescent="0.25">
      <c r="C21" s="18"/>
      <c r="D21" s="20" t="s">
        <v>19</v>
      </c>
      <c r="E21" s="21">
        <v>70</v>
      </c>
      <c r="F21" s="22">
        <f t="shared" si="0"/>
        <v>0</v>
      </c>
      <c r="G21" s="23"/>
      <c r="H21" s="23"/>
      <c r="I21" s="23"/>
      <c r="J21" s="23"/>
      <c r="K21" s="19"/>
    </row>
    <row r="22" spans="3:11" s="17" customFormat="1" x14ac:dyDescent="0.25">
      <c r="C22" s="18"/>
      <c r="D22" s="20" t="s">
        <v>20</v>
      </c>
      <c r="E22" s="21">
        <v>80</v>
      </c>
      <c r="F22" s="22">
        <f t="shared" si="0"/>
        <v>6342.8662999999997</v>
      </c>
      <c r="G22" s="23"/>
      <c r="H22" s="23"/>
      <c r="I22" s="23"/>
      <c r="J22" s="23">
        <f>J26+J33</f>
        <v>6342.8662999999997</v>
      </c>
      <c r="K22" s="19"/>
    </row>
    <row r="23" spans="3:11" s="17" customFormat="1" x14ac:dyDescent="0.25">
      <c r="C23" s="18"/>
      <c r="D23" s="20" t="s">
        <v>28</v>
      </c>
      <c r="E23" s="21">
        <v>90</v>
      </c>
      <c r="F23" s="22">
        <f t="shared" si="0"/>
        <v>0</v>
      </c>
      <c r="G23" s="23"/>
      <c r="H23" s="23"/>
      <c r="I23" s="23"/>
      <c r="J23" s="23"/>
      <c r="K23" s="19"/>
    </row>
    <row r="24" spans="3:11" s="17" customFormat="1" x14ac:dyDescent="0.25">
      <c r="C24" s="18"/>
      <c r="D24" s="20" t="s">
        <v>29</v>
      </c>
      <c r="E24" s="21">
        <v>100</v>
      </c>
      <c r="F24" s="22">
        <f t="shared" si="0"/>
        <v>7144.6299999999992</v>
      </c>
      <c r="G24" s="23">
        <f t="shared" ref="G24:H24" si="1">G26</f>
        <v>0</v>
      </c>
      <c r="H24" s="23">
        <f t="shared" si="1"/>
        <v>0</v>
      </c>
      <c r="I24" s="23">
        <f>I26</f>
        <v>786.90899999999999</v>
      </c>
      <c r="J24" s="23">
        <f>J26</f>
        <v>6357.7209999999995</v>
      </c>
      <c r="K24" s="19"/>
    </row>
    <row r="25" spans="3:11" s="17" customFormat="1" ht="22.5" x14ac:dyDescent="0.25">
      <c r="C25" s="18"/>
      <c r="D25" s="20" t="s">
        <v>30</v>
      </c>
      <c r="E25" s="21">
        <v>110</v>
      </c>
      <c r="F25" s="22">
        <f t="shared" si="0"/>
        <v>0</v>
      </c>
      <c r="G25" s="23"/>
      <c r="H25" s="23"/>
      <c r="I25" s="23"/>
      <c r="J25" s="23"/>
      <c r="K25" s="19"/>
    </row>
    <row r="26" spans="3:11" s="17" customFormat="1" x14ac:dyDescent="0.25">
      <c r="C26" s="18"/>
      <c r="D26" s="20" t="s">
        <v>31</v>
      </c>
      <c r="E26" s="21">
        <v>120</v>
      </c>
      <c r="F26" s="22">
        <f t="shared" si="0"/>
        <v>7144.6299999999992</v>
      </c>
      <c r="G26" s="23">
        <f>октябрь!G26+ноябрь!G26+декабрь!G26</f>
        <v>0</v>
      </c>
      <c r="H26" s="23">
        <f>октябрь!H26+ноябрь!H26+декабрь!H26</f>
        <v>0</v>
      </c>
      <c r="I26" s="23">
        <f>октябрь!I26+ноябрь!I26+декабрь!I26</f>
        <v>786.90899999999999</v>
      </c>
      <c r="J26" s="23">
        <f>октябрь!J26+ноябрь!J26+декабрь!J26</f>
        <v>6357.7209999999995</v>
      </c>
      <c r="K26" s="19"/>
    </row>
    <row r="27" spans="3:11" s="17" customFormat="1" ht="22.5" x14ac:dyDescent="0.25">
      <c r="C27" s="18"/>
      <c r="D27" s="20" t="s">
        <v>32</v>
      </c>
      <c r="E27" s="21">
        <v>130</v>
      </c>
      <c r="F27" s="22">
        <f t="shared" si="0"/>
        <v>0</v>
      </c>
      <c r="G27" s="23"/>
      <c r="H27" s="23"/>
      <c r="I27" s="23"/>
      <c r="J27" s="23"/>
      <c r="K27" s="19"/>
    </row>
    <row r="28" spans="3:11" s="17" customFormat="1" x14ac:dyDescent="0.25">
      <c r="C28" s="18"/>
      <c r="D28" s="20" t="s">
        <v>33</v>
      </c>
      <c r="E28" s="21">
        <v>140</v>
      </c>
      <c r="F28" s="22">
        <f t="shared" si="0"/>
        <v>0</v>
      </c>
      <c r="G28" s="23"/>
      <c r="H28" s="23"/>
      <c r="I28" s="23"/>
      <c r="J28" s="23"/>
      <c r="K28" s="19"/>
    </row>
    <row r="29" spans="3:11" s="17" customFormat="1" x14ac:dyDescent="0.25">
      <c r="C29" s="18"/>
      <c r="D29" s="20" t="s">
        <v>34</v>
      </c>
      <c r="E29" s="21">
        <v>150</v>
      </c>
      <c r="F29" s="22">
        <f t="shared" si="0"/>
        <v>11957.1803</v>
      </c>
      <c r="G29" s="23">
        <f>G18</f>
        <v>5614.3140000000003</v>
      </c>
      <c r="H29" s="23"/>
      <c r="I29" s="23">
        <f>J19</f>
        <v>6342.8662999999997</v>
      </c>
      <c r="J29" s="23"/>
      <c r="K29" s="19"/>
    </row>
    <row r="30" spans="3:11" s="17" customFormat="1" x14ac:dyDescent="0.25">
      <c r="C30" s="18"/>
      <c r="D30" s="20" t="s">
        <v>35</v>
      </c>
      <c r="E30" s="21">
        <v>160</v>
      </c>
      <c r="F30" s="22">
        <f t="shared" si="0"/>
        <v>0</v>
      </c>
      <c r="G30" s="23"/>
      <c r="H30" s="23"/>
      <c r="I30" s="23"/>
      <c r="J30" s="23"/>
      <c r="K30" s="19"/>
    </row>
    <row r="31" spans="3:11" s="17" customFormat="1" ht="22.5" x14ac:dyDescent="0.25">
      <c r="C31" s="18"/>
      <c r="D31" s="20" t="s">
        <v>36</v>
      </c>
      <c r="E31" s="21">
        <v>170</v>
      </c>
      <c r="F31" s="22">
        <f t="shared" si="0"/>
        <v>0</v>
      </c>
      <c r="G31" s="23"/>
      <c r="H31" s="23"/>
      <c r="I31" s="23"/>
      <c r="J31" s="23"/>
      <c r="K31" s="19"/>
    </row>
    <row r="32" spans="3:11" s="17" customFormat="1" ht="22.5" x14ac:dyDescent="0.25">
      <c r="C32" s="18"/>
      <c r="D32" s="20" t="s">
        <v>37</v>
      </c>
      <c r="E32" s="21">
        <v>180</v>
      </c>
      <c r="F32" s="22">
        <f t="shared" si="0"/>
        <v>0</v>
      </c>
      <c r="G32" s="23"/>
      <c r="H32" s="23"/>
      <c r="I32" s="23"/>
      <c r="J32" s="23"/>
      <c r="K32" s="19"/>
    </row>
    <row r="33" spans="3:11" s="17" customFormat="1" x14ac:dyDescent="0.25">
      <c r="C33" s="18"/>
      <c r="D33" s="20" t="s">
        <v>38</v>
      </c>
      <c r="E33" s="21">
        <v>190</v>
      </c>
      <c r="F33" s="22">
        <f t="shared" si="0"/>
        <v>-21.221000000000231</v>
      </c>
      <c r="G33" s="23">
        <f>октябрь!G33+ноябрь!G33+декабрь!G33</f>
        <v>0</v>
      </c>
      <c r="H33" s="23">
        <f>октябрь!H33+ноябрь!H33+декабрь!H33</f>
        <v>0</v>
      </c>
      <c r="I33" s="23">
        <f>октябрь!I33+ноябрь!I33+декабрь!I33</f>
        <v>-6.36630000000007</v>
      </c>
      <c r="J33" s="23">
        <f>октябрь!J33+ноябрь!J33+декабрь!J33</f>
        <v>-14.854700000000163</v>
      </c>
      <c r="K33" s="19"/>
    </row>
    <row r="34" spans="3:11" s="17" customFormat="1" x14ac:dyDescent="0.25">
      <c r="C34" s="18"/>
      <c r="D34" s="20" t="s">
        <v>39</v>
      </c>
      <c r="E34" s="21">
        <v>200</v>
      </c>
      <c r="F34" s="22">
        <f t="shared" si="0"/>
        <v>0</v>
      </c>
      <c r="G34" s="23">
        <v>0</v>
      </c>
      <c r="H34" s="23">
        <v>0</v>
      </c>
      <c r="I34" s="23">
        <v>0</v>
      </c>
      <c r="J34" s="23">
        <v>0</v>
      </c>
      <c r="K34" s="19"/>
    </row>
    <row r="35" spans="3:11" s="17" customFormat="1" x14ac:dyDescent="0.25">
      <c r="C35" s="18"/>
      <c r="D35" s="20" t="s">
        <v>40</v>
      </c>
      <c r="E35" s="21">
        <v>210</v>
      </c>
      <c r="F35" s="22">
        <f t="shared" si="0"/>
        <v>0</v>
      </c>
      <c r="G35" s="22">
        <f>(G15+G19+G31)-(G24+G29+G30+G32+G33)</f>
        <v>0</v>
      </c>
      <c r="H35" s="22">
        <f>(H15+H19+H31)-(H24+H29+H30+H32+H33)</f>
        <v>0</v>
      </c>
      <c r="I35" s="22">
        <f>(I15+I19+I31)-(I24+I29+I30+I32+I33)</f>
        <v>0</v>
      </c>
      <c r="J35" s="22">
        <f>(J15+J19+J31)-(J24+J29+J30+J32+J33)</f>
        <v>0</v>
      </c>
      <c r="K35" s="19"/>
    </row>
    <row r="36" spans="3:11" s="17" customFormat="1" x14ac:dyDescent="0.25">
      <c r="C36" s="18"/>
      <c r="D36" s="48" t="s">
        <v>41</v>
      </c>
      <c r="E36" s="48"/>
      <c r="F36" s="48"/>
      <c r="G36" s="48"/>
      <c r="H36" s="48"/>
      <c r="I36" s="48"/>
      <c r="J36" s="48"/>
      <c r="K36" s="19"/>
    </row>
    <row r="37" spans="3:11" s="17" customFormat="1" ht="22.5" x14ac:dyDescent="0.25">
      <c r="C37" s="18"/>
      <c r="D37" s="20" t="s">
        <v>23</v>
      </c>
      <c r="E37" s="21">
        <v>300</v>
      </c>
      <c r="F37" s="22">
        <f t="shared" si="0"/>
        <v>4.9610000000000003</v>
      </c>
      <c r="G37" s="23">
        <f>G40</f>
        <v>1.1906399999999999</v>
      </c>
      <c r="H37" s="23">
        <f t="shared" ref="H37:J37" si="2">H40</f>
        <v>0</v>
      </c>
      <c r="I37" s="23">
        <f t="shared" si="2"/>
        <v>3.7703600000000002</v>
      </c>
      <c r="J37" s="23">
        <f t="shared" si="2"/>
        <v>0</v>
      </c>
      <c r="K37" s="19"/>
    </row>
    <row r="38" spans="3:11" s="17" customFormat="1" x14ac:dyDescent="0.25">
      <c r="C38" s="18"/>
      <c r="D38" s="20" t="s">
        <v>24</v>
      </c>
      <c r="E38" s="21">
        <v>310</v>
      </c>
      <c r="F38" s="22">
        <f t="shared" si="0"/>
        <v>0</v>
      </c>
      <c r="G38" s="23"/>
      <c r="H38" s="23"/>
      <c r="I38" s="23"/>
      <c r="J38" s="23"/>
      <c r="K38" s="19"/>
    </row>
    <row r="39" spans="3:11" s="17" customFormat="1" x14ac:dyDescent="0.25">
      <c r="C39" s="18"/>
      <c r="D39" s="20" t="s">
        <v>25</v>
      </c>
      <c r="E39" s="21">
        <v>320</v>
      </c>
      <c r="F39" s="22">
        <f t="shared" si="0"/>
        <v>0</v>
      </c>
      <c r="G39" s="23"/>
      <c r="H39" s="23"/>
      <c r="I39" s="23"/>
      <c r="J39" s="23"/>
      <c r="K39" s="19"/>
    </row>
    <row r="40" spans="3:11" s="17" customFormat="1" x14ac:dyDescent="0.25">
      <c r="C40" s="18"/>
      <c r="D40" s="20" t="s">
        <v>26</v>
      </c>
      <c r="E40" s="21">
        <v>330</v>
      </c>
      <c r="F40" s="22">
        <f t="shared" si="0"/>
        <v>4.9610000000000003</v>
      </c>
      <c r="G40" s="23">
        <f>(октябрь!G40+ноябрь!G40+декабрь!G40)/3</f>
        <v>1.1906399999999999</v>
      </c>
      <c r="H40" s="23">
        <f>(октябрь!H40+ноябрь!H40+декабрь!H40)/3</f>
        <v>0</v>
      </c>
      <c r="I40" s="23">
        <f>(октябрь!I40+ноябрь!I40+декабрь!I40)/3</f>
        <v>3.7703600000000002</v>
      </c>
      <c r="J40" s="23">
        <f>(октябрь!J40+ноябрь!J40+декабрь!J40)/3</f>
        <v>0</v>
      </c>
      <c r="K40" s="19"/>
    </row>
    <row r="41" spans="3:11" s="17" customFormat="1" ht="22.5" x14ac:dyDescent="0.25">
      <c r="C41" s="18"/>
      <c r="D41" s="20" t="s">
        <v>27</v>
      </c>
      <c r="E41" s="21">
        <v>340</v>
      </c>
      <c r="F41" s="22">
        <f t="shared" si="0"/>
        <v>4.9475319999999998</v>
      </c>
      <c r="G41" s="23"/>
      <c r="H41" s="23"/>
      <c r="I41" s="23">
        <f>I42</f>
        <v>1.1906399999999999</v>
      </c>
      <c r="J41" s="23">
        <f>J44</f>
        <v>3.7568920000000001</v>
      </c>
      <c r="K41" s="19"/>
    </row>
    <row r="42" spans="3:11" s="17" customFormat="1" x14ac:dyDescent="0.25">
      <c r="C42" s="18"/>
      <c r="D42" s="20" t="s">
        <v>18</v>
      </c>
      <c r="E42" s="21">
        <v>350</v>
      </c>
      <c r="F42" s="22">
        <f t="shared" si="0"/>
        <v>1.1906399999999999</v>
      </c>
      <c r="G42" s="23"/>
      <c r="H42" s="23"/>
      <c r="I42" s="23">
        <f>G40</f>
        <v>1.1906399999999999</v>
      </c>
      <c r="J42" s="23"/>
      <c r="K42" s="19"/>
    </row>
    <row r="43" spans="3:11" s="17" customFormat="1" x14ac:dyDescent="0.25">
      <c r="C43" s="18"/>
      <c r="D43" s="20" t="s">
        <v>19</v>
      </c>
      <c r="E43" s="21">
        <v>360</v>
      </c>
      <c r="F43" s="22">
        <f t="shared" si="0"/>
        <v>0</v>
      </c>
      <c r="G43" s="23"/>
      <c r="H43" s="23"/>
      <c r="I43" s="23"/>
      <c r="J43" s="23"/>
      <c r="K43" s="19"/>
    </row>
    <row r="44" spans="3:11" s="17" customFormat="1" x14ac:dyDescent="0.25">
      <c r="C44" s="18"/>
      <c r="D44" s="20" t="s">
        <v>20</v>
      </c>
      <c r="E44" s="21">
        <v>370</v>
      </c>
      <c r="F44" s="22">
        <f t="shared" si="0"/>
        <v>3.7568920000000001</v>
      </c>
      <c r="G44" s="23"/>
      <c r="H44" s="23"/>
      <c r="I44" s="23"/>
      <c r="J44" s="23">
        <f>J48+J55</f>
        <v>3.7568920000000001</v>
      </c>
      <c r="K44" s="19"/>
    </row>
    <row r="45" spans="3:11" s="17" customFormat="1" x14ac:dyDescent="0.25">
      <c r="C45" s="18"/>
      <c r="D45" s="20" t="s">
        <v>28</v>
      </c>
      <c r="E45" s="21">
        <v>380</v>
      </c>
      <c r="F45" s="22">
        <f t="shared" si="0"/>
        <v>0</v>
      </c>
      <c r="G45" s="23"/>
      <c r="H45" s="23"/>
      <c r="I45" s="23"/>
      <c r="J45" s="23"/>
      <c r="K45" s="19"/>
    </row>
    <row r="46" spans="3:11" s="17" customFormat="1" x14ac:dyDescent="0.25">
      <c r="C46" s="18"/>
      <c r="D46" s="20" t="s">
        <v>29</v>
      </c>
      <c r="E46" s="21">
        <v>390</v>
      </c>
      <c r="F46" s="22">
        <f t="shared" si="0"/>
        <v>4.7365333333333339</v>
      </c>
      <c r="G46" s="23">
        <f t="shared" ref="G46:H46" si="3">G48</f>
        <v>0</v>
      </c>
      <c r="H46" s="23">
        <f t="shared" si="3"/>
        <v>0</v>
      </c>
      <c r="I46" s="23">
        <f>I48</f>
        <v>1.136768</v>
      </c>
      <c r="J46" s="23">
        <f>J48</f>
        <v>3.5997653333333335</v>
      </c>
      <c r="K46" s="19"/>
    </row>
    <row r="47" spans="3:11" s="17" customFormat="1" ht="22.5" x14ac:dyDescent="0.25">
      <c r="C47" s="18"/>
      <c r="D47" s="20" t="s">
        <v>30</v>
      </c>
      <c r="E47" s="21">
        <v>400</v>
      </c>
      <c r="F47" s="22">
        <f t="shared" si="0"/>
        <v>0</v>
      </c>
      <c r="G47" s="23"/>
      <c r="H47" s="23"/>
      <c r="I47" s="23"/>
      <c r="J47" s="23"/>
      <c r="K47" s="19"/>
    </row>
    <row r="48" spans="3:11" s="17" customFormat="1" x14ac:dyDescent="0.25">
      <c r="C48" s="18"/>
      <c r="D48" s="20" t="s">
        <v>31</v>
      </c>
      <c r="E48" s="21">
        <v>410</v>
      </c>
      <c r="F48" s="22">
        <f t="shared" si="0"/>
        <v>4.7365333333333339</v>
      </c>
      <c r="G48" s="23">
        <f>(октябрь!G48+ноябрь!G48+декабрь!G48)/3</f>
        <v>0</v>
      </c>
      <c r="H48" s="23">
        <f>(октябрь!H48+ноябрь!H48+декабрь!H48)/3</f>
        <v>0</v>
      </c>
      <c r="I48" s="23">
        <f>(октябрь!I48+ноябрь!I48+декабрь!I48)/3</f>
        <v>1.136768</v>
      </c>
      <c r="J48" s="23">
        <f>(октябрь!J48+ноябрь!J48+декабрь!J48)/3</f>
        <v>3.5997653333333335</v>
      </c>
      <c r="K48" s="19"/>
    </row>
    <row r="49" spans="3:11" s="17" customFormat="1" x14ac:dyDescent="0.25">
      <c r="C49" s="18"/>
      <c r="D49" s="20" t="s">
        <v>42</v>
      </c>
      <c r="E49" s="21">
        <v>420</v>
      </c>
      <c r="F49" s="22">
        <f t="shared" si="0"/>
        <v>0</v>
      </c>
      <c r="G49" s="23"/>
      <c r="H49" s="23"/>
      <c r="I49" s="23"/>
      <c r="J49" s="23"/>
      <c r="K49" s="19"/>
    </row>
    <row r="50" spans="3:11" s="17" customFormat="1" x14ac:dyDescent="0.25">
      <c r="C50" s="18"/>
      <c r="D50" s="20" t="s">
        <v>33</v>
      </c>
      <c r="E50" s="21">
        <v>430</v>
      </c>
      <c r="F50" s="22">
        <f t="shared" si="0"/>
        <v>0</v>
      </c>
      <c r="G50" s="23"/>
      <c r="H50" s="23"/>
      <c r="I50" s="23"/>
      <c r="J50" s="23"/>
      <c r="K50" s="19"/>
    </row>
    <row r="51" spans="3:11" s="17" customFormat="1" x14ac:dyDescent="0.25">
      <c r="C51" s="18"/>
      <c r="D51" s="20" t="s">
        <v>34</v>
      </c>
      <c r="E51" s="21">
        <v>440</v>
      </c>
      <c r="F51" s="22">
        <f t="shared" si="0"/>
        <v>4.9475319999999998</v>
      </c>
      <c r="G51" s="23">
        <f>I42</f>
        <v>1.1906399999999999</v>
      </c>
      <c r="H51" s="23"/>
      <c r="I51" s="23">
        <f>J44</f>
        <v>3.7568920000000001</v>
      </c>
      <c r="J51" s="23"/>
      <c r="K51" s="19"/>
    </row>
    <row r="52" spans="3:11" s="17" customFormat="1" x14ac:dyDescent="0.25">
      <c r="C52" s="18"/>
      <c r="D52" s="20" t="s">
        <v>35</v>
      </c>
      <c r="E52" s="21">
        <v>450</v>
      </c>
      <c r="F52" s="22">
        <f t="shared" si="0"/>
        <v>0</v>
      </c>
      <c r="G52" s="23"/>
      <c r="H52" s="23"/>
      <c r="I52" s="23"/>
      <c r="J52" s="23"/>
      <c r="K52" s="19"/>
    </row>
    <row r="53" spans="3:11" s="17" customFormat="1" ht="22.5" x14ac:dyDescent="0.25">
      <c r="C53" s="18"/>
      <c r="D53" s="20" t="s">
        <v>36</v>
      </c>
      <c r="E53" s="21">
        <v>460</v>
      </c>
      <c r="F53" s="22">
        <f t="shared" si="0"/>
        <v>0</v>
      </c>
      <c r="G53" s="23"/>
      <c r="H53" s="23"/>
      <c r="I53" s="23"/>
      <c r="J53" s="23"/>
      <c r="K53" s="19"/>
    </row>
    <row r="54" spans="3:11" s="17" customFormat="1" ht="22.5" x14ac:dyDescent="0.25">
      <c r="C54" s="18"/>
      <c r="D54" s="20" t="s">
        <v>37</v>
      </c>
      <c r="E54" s="21">
        <v>470</v>
      </c>
      <c r="F54" s="22">
        <f t="shared" si="0"/>
        <v>0</v>
      </c>
      <c r="G54" s="23"/>
      <c r="H54" s="23"/>
      <c r="I54" s="23"/>
      <c r="J54" s="23"/>
      <c r="K54" s="19"/>
    </row>
    <row r="55" spans="3:11" s="17" customFormat="1" x14ac:dyDescent="0.25">
      <c r="C55" s="18"/>
      <c r="D55" s="20" t="s">
        <v>38</v>
      </c>
      <c r="E55" s="21">
        <v>480</v>
      </c>
      <c r="F55" s="22">
        <f t="shared" si="0"/>
        <v>0.22446666666666665</v>
      </c>
      <c r="G55" s="23">
        <f>(октябрь!G55+ноябрь!G55+декабрь!G55)/3</f>
        <v>0</v>
      </c>
      <c r="H55" s="23">
        <f>(октябрь!H55+ноябрь!H55+декабрь!H55)/3</f>
        <v>0</v>
      </c>
      <c r="I55" s="23">
        <f>(октябрь!I55+ноябрь!I55+декабрь!I55)/3</f>
        <v>6.7339999999999997E-2</v>
      </c>
      <c r="J55" s="23">
        <f>(октябрь!J55+ноябрь!J55+декабрь!J55)/3</f>
        <v>0.15712666666666666</v>
      </c>
      <c r="K55" s="19"/>
    </row>
    <row r="56" spans="3:11" s="17" customFormat="1" x14ac:dyDescent="0.25">
      <c r="C56" s="18"/>
      <c r="D56" s="20" t="s">
        <v>39</v>
      </c>
      <c r="E56" s="21">
        <v>490</v>
      </c>
      <c r="F56" s="22">
        <f t="shared" si="0"/>
        <v>0</v>
      </c>
      <c r="G56" s="23">
        <v>0</v>
      </c>
      <c r="H56" s="23">
        <v>0</v>
      </c>
      <c r="I56" s="23">
        <v>0</v>
      </c>
      <c r="J56" s="23">
        <v>0</v>
      </c>
      <c r="K56" s="19"/>
    </row>
    <row r="57" spans="3:11" s="17" customFormat="1" x14ac:dyDescent="0.25">
      <c r="C57" s="18"/>
      <c r="D57" s="20" t="s">
        <v>40</v>
      </c>
      <c r="E57" s="21">
        <v>500</v>
      </c>
      <c r="F57" s="22">
        <f t="shared" si="0"/>
        <v>0</v>
      </c>
      <c r="G57" s="22">
        <f>(G37+G41+G53)-(G46+G51+G52+G54+G55)</f>
        <v>0</v>
      </c>
      <c r="H57" s="22">
        <f>(H37+H41+H53)-(H46+H51+H52+H54+H55)</f>
        <v>0</v>
      </c>
      <c r="I57" s="22">
        <f>(I37+I41+I53)-(I46+I51+I52+I54+I55)</f>
        <v>0</v>
      </c>
      <c r="J57" s="22">
        <f>(J37+J41+J53)-(J46+J51+J52+J54+J55)</f>
        <v>0</v>
      </c>
      <c r="K57" s="19"/>
    </row>
    <row r="58" spans="3:11" s="17" customFormat="1" x14ac:dyDescent="0.25">
      <c r="C58" s="18"/>
      <c r="D58" s="48" t="s">
        <v>41</v>
      </c>
      <c r="E58" s="48"/>
      <c r="F58" s="48"/>
      <c r="G58" s="48"/>
      <c r="H58" s="48"/>
      <c r="I58" s="48"/>
      <c r="J58" s="48"/>
      <c r="K58" s="19"/>
    </row>
    <row r="59" spans="3:11" s="17" customFormat="1" x14ac:dyDescent="0.25">
      <c r="C59" s="18"/>
      <c r="D59" s="20" t="s">
        <v>43</v>
      </c>
      <c r="E59" s="21">
        <v>600</v>
      </c>
      <c r="F59" s="22">
        <f t="shared" si="0"/>
        <v>0</v>
      </c>
      <c r="G59" s="23"/>
      <c r="H59" s="23"/>
      <c r="I59" s="23"/>
      <c r="J59" s="23"/>
      <c r="K59" s="19"/>
    </row>
    <row r="60" spans="3:11" s="17" customFormat="1" x14ac:dyDescent="0.25">
      <c r="C60" s="18"/>
      <c r="D60" s="20" t="s">
        <v>44</v>
      </c>
      <c r="E60" s="21">
        <v>610</v>
      </c>
      <c r="F60" s="22">
        <f t="shared" si="0"/>
        <v>0</v>
      </c>
      <c r="G60" s="23"/>
      <c r="H60" s="23"/>
      <c r="I60" s="23"/>
      <c r="J60" s="23"/>
      <c r="K60" s="19"/>
    </row>
    <row r="61" spans="3:11" s="17" customFormat="1" x14ac:dyDescent="0.25">
      <c r="C61" s="18"/>
      <c r="D61" s="20" t="s">
        <v>45</v>
      </c>
      <c r="E61" s="21">
        <v>620</v>
      </c>
      <c r="F61" s="22">
        <f t="shared" si="0"/>
        <v>0</v>
      </c>
      <c r="G61" s="23"/>
      <c r="H61" s="23"/>
      <c r="I61" s="23"/>
      <c r="J61" s="23"/>
      <c r="K61" s="19"/>
    </row>
    <row r="62" spans="3:11" s="17" customFormat="1" x14ac:dyDescent="0.25">
      <c r="C62" s="18"/>
      <c r="D62" s="48" t="s">
        <v>46</v>
      </c>
      <c r="E62" s="48"/>
      <c r="F62" s="48"/>
      <c r="G62" s="48"/>
      <c r="H62" s="48"/>
      <c r="I62" s="48"/>
      <c r="J62" s="48"/>
      <c r="K62" s="19"/>
    </row>
    <row r="63" spans="3:11" s="17" customFormat="1" ht="22.5" x14ac:dyDescent="0.25">
      <c r="C63" s="18"/>
      <c r="D63" s="20" t="s">
        <v>47</v>
      </c>
      <c r="E63" s="21">
        <v>700</v>
      </c>
      <c r="F63" s="22">
        <f t="shared" si="0"/>
        <v>0</v>
      </c>
      <c r="G63" s="23"/>
      <c r="H63" s="23"/>
      <c r="I63" s="23"/>
      <c r="J63" s="23"/>
      <c r="K63" s="19"/>
    </row>
    <row r="64" spans="3:11" x14ac:dyDescent="0.25">
      <c r="C64" s="5"/>
      <c r="D64" s="20" t="s">
        <v>48</v>
      </c>
      <c r="E64" s="21">
        <v>710</v>
      </c>
      <c r="F64" s="22">
        <f t="shared" si="0"/>
        <v>0</v>
      </c>
      <c r="G64" s="24"/>
      <c r="H64" s="24"/>
      <c r="I64" s="24"/>
      <c r="J64" s="24"/>
      <c r="K64" s="14"/>
    </row>
    <row r="65" spans="3:12" x14ac:dyDescent="0.25">
      <c r="C65" s="5"/>
      <c r="D65" s="20" t="s">
        <v>49</v>
      </c>
      <c r="E65" s="21">
        <v>720</v>
      </c>
      <c r="F65" s="22">
        <f t="shared" si="0"/>
        <v>0</v>
      </c>
      <c r="G65" s="24"/>
      <c r="H65" s="24"/>
      <c r="I65" s="24"/>
      <c r="J65" s="24"/>
      <c r="K65" s="14"/>
    </row>
    <row r="66" spans="3:12" x14ac:dyDescent="0.25">
      <c r="C66" s="5"/>
      <c r="D66" s="20" t="s">
        <v>50</v>
      </c>
      <c r="E66" s="21">
        <v>730</v>
      </c>
      <c r="F66" s="22">
        <f t="shared" si="0"/>
        <v>0</v>
      </c>
      <c r="G66" s="24"/>
      <c r="H66" s="24"/>
      <c r="I66" s="24"/>
      <c r="J66" s="24"/>
      <c r="K66" s="14"/>
    </row>
    <row r="67" spans="3:12" x14ac:dyDescent="0.25">
      <c r="C67" s="5"/>
      <c r="D67" s="20" t="s">
        <v>51</v>
      </c>
      <c r="E67" s="21">
        <v>740</v>
      </c>
      <c r="F67" s="22">
        <f t="shared" si="0"/>
        <v>0</v>
      </c>
      <c r="G67" s="24"/>
      <c r="H67" s="24"/>
      <c r="I67" s="24"/>
      <c r="J67" s="24"/>
      <c r="K67" s="14"/>
    </row>
    <row r="68" spans="3:12" ht="22.5" x14ac:dyDescent="0.25">
      <c r="C68" s="5"/>
      <c r="D68" s="20" t="s">
        <v>52</v>
      </c>
      <c r="E68" s="21">
        <v>750</v>
      </c>
      <c r="F68" s="22">
        <f t="shared" si="0"/>
        <v>7144.6299999999992</v>
      </c>
      <c r="G68" s="23">
        <f>октябрь!G68+ноябрь!G68+декабрь!G68</f>
        <v>0</v>
      </c>
      <c r="H68" s="23">
        <f>октябрь!H68+ноябрь!H68+декабрь!H68</f>
        <v>0</v>
      </c>
      <c r="I68" s="23">
        <f>октябрь!I68+ноябрь!I68+декабрь!I68</f>
        <v>786.90899999999999</v>
      </c>
      <c r="J68" s="23">
        <f>октябрь!J68+ноябрь!J68+декабрь!J68</f>
        <v>6357.7209999999995</v>
      </c>
      <c r="K68" s="14"/>
    </row>
    <row r="69" spans="3:12" x14ac:dyDescent="0.25">
      <c r="C69" s="5"/>
      <c r="D69" s="20" t="s">
        <v>48</v>
      </c>
      <c r="E69" s="21">
        <v>760</v>
      </c>
      <c r="F69" s="22">
        <f t="shared" si="0"/>
        <v>7144.6299999999992</v>
      </c>
      <c r="G69" s="23">
        <f>октябрь!G69+ноябрь!G69+декабрь!G69</f>
        <v>0</v>
      </c>
      <c r="H69" s="23">
        <f>октябрь!H69+ноябрь!H69+декабрь!H69</f>
        <v>0</v>
      </c>
      <c r="I69" s="23">
        <f>октябрь!I69+ноябрь!I69+декабрь!I69</f>
        <v>786.90899999999999</v>
      </c>
      <c r="J69" s="23">
        <f>октябрь!J69+ноябрь!J69+декабрь!J69</f>
        <v>6357.7209999999995</v>
      </c>
      <c r="K69" s="14"/>
    </row>
    <row r="70" spans="3:12" x14ac:dyDescent="0.25">
      <c r="C70" s="5"/>
      <c r="D70" s="20" t="s">
        <v>49</v>
      </c>
      <c r="E70" s="21">
        <v>770</v>
      </c>
      <c r="F70" s="22">
        <f t="shared" si="0"/>
        <v>0</v>
      </c>
      <c r="G70" s="24"/>
      <c r="H70" s="24"/>
      <c r="I70" s="24"/>
      <c r="J70" s="24"/>
      <c r="K70" s="14"/>
    </row>
    <row r="71" spans="3:12" x14ac:dyDescent="0.25">
      <c r="C71" s="5"/>
      <c r="D71" s="20" t="s">
        <v>50</v>
      </c>
      <c r="E71" s="21">
        <v>780</v>
      </c>
      <c r="F71" s="22">
        <f t="shared" si="0"/>
        <v>0</v>
      </c>
      <c r="G71" s="24"/>
      <c r="H71" s="24"/>
      <c r="I71" s="24"/>
      <c r="J71" s="24"/>
      <c r="K71" s="14"/>
    </row>
    <row r="72" spans="3:12" x14ac:dyDescent="0.25">
      <c r="C72" s="5"/>
      <c r="D72" s="20" t="s">
        <v>51</v>
      </c>
      <c r="E72" s="21">
        <v>790</v>
      </c>
      <c r="F72" s="22">
        <f t="shared" si="0"/>
        <v>0</v>
      </c>
      <c r="G72" s="24"/>
      <c r="H72" s="24"/>
      <c r="I72" s="24"/>
      <c r="J72" s="24"/>
      <c r="K72" s="14"/>
    </row>
    <row r="73" spans="3:12" x14ac:dyDescent="0.25">
      <c r="C73" s="5"/>
      <c r="D73" s="48" t="s">
        <v>53</v>
      </c>
      <c r="E73" s="48"/>
      <c r="F73" s="48"/>
      <c r="G73" s="48"/>
      <c r="H73" s="48"/>
      <c r="I73" s="48"/>
      <c r="J73" s="48"/>
      <c r="K73" s="14"/>
    </row>
    <row r="74" spans="3:12" ht="22.5" x14ac:dyDescent="0.25">
      <c r="C74" s="5"/>
      <c r="D74" s="20" t="s">
        <v>47</v>
      </c>
      <c r="E74" s="21">
        <v>800</v>
      </c>
      <c r="F74" s="22">
        <f t="shared" si="0"/>
        <v>0</v>
      </c>
      <c r="G74" s="24"/>
      <c r="H74" s="24"/>
      <c r="I74" s="24"/>
      <c r="J74" s="24"/>
      <c r="K74" s="14"/>
    </row>
    <row r="75" spans="3:12" x14ac:dyDescent="0.25">
      <c r="C75" s="5"/>
      <c r="D75" s="20" t="s">
        <v>48</v>
      </c>
      <c r="E75" s="21">
        <v>810</v>
      </c>
      <c r="F75" s="22">
        <f t="shared" si="0"/>
        <v>0</v>
      </c>
      <c r="G75" s="24"/>
      <c r="H75" s="24"/>
      <c r="I75" s="24"/>
      <c r="J75" s="24"/>
      <c r="K75" s="14"/>
    </row>
    <row r="76" spans="3:12" x14ac:dyDescent="0.25">
      <c r="C76" s="5"/>
      <c r="D76" s="20" t="s">
        <v>49</v>
      </c>
      <c r="E76" s="21">
        <v>820</v>
      </c>
      <c r="F76" s="22">
        <f t="shared" si="0"/>
        <v>0</v>
      </c>
      <c r="G76" s="24"/>
      <c r="H76" s="24"/>
      <c r="I76" s="24"/>
      <c r="J76" s="24"/>
      <c r="K76" s="14"/>
    </row>
    <row r="77" spans="3:12" x14ac:dyDescent="0.25">
      <c r="C77" s="5"/>
      <c r="D77" s="20" t="s">
        <v>50</v>
      </c>
      <c r="E77" s="21">
        <v>830</v>
      </c>
      <c r="F77" s="22">
        <f t="shared" si="0"/>
        <v>0</v>
      </c>
      <c r="G77" s="24"/>
      <c r="H77" s="24"/>
      <c r="I77" s="24"/>
      <c r="J77" s="24"/>
      <c r="K77" s="14"/>
    </row>
    <row r="78" spans="3:12" x14ac:dyDescent="0.25">
      <c r="C78" s="5"/>
      <c r="D78" s="20" t="s">
        <v>51</v>
      </c>
      <c r="E78" s="21">
        <v>840</v>
      </c>
      <c r="F78" s="22">
        <f t="shared" si="0"/>
        <v>0</v>
      </c>
      <c r="G78" s="24"/>
      <c r="H78" s="24"/>
      <c r="I78" s="24"/>
      <c r="J78" s="24"/>
      <c r="K78" s="14"/>
    </row>
    <row r="79" spans="3:12" ht="22.5" x14ac:dyDescent="0.25">
      <c r="C79" s="5"/>
      <c r="D79" s="20" t="s">
        <v>52</v>
      </c>
      <c r="E79" s="21">
        <v>850</v>
      </c>
      <c r="F79" s="22">
        <f t="shared" si="0"/>
        <v>10851.978507</v>
      </c>
      <c r="G79" s="23">
        <f>октябрь!G79+ноябрь!G79+декабрь!G79</f>
        <v>0</v>
      </c>
      <c r="H79" s="23">
        <f>октябрь!H79+ноябрь!H79+декабрь!H79</f>
        <v>0</v>
      </c>
      <c r="I79" s="23">
        <f>октябрь!I79+ноябрь!I79+декабрь!I79</f>
        <v>1195.2360801</v>
      </c>
      <c r="J79" s="23">
        <f>октябрь!J79+ноябрь!J79+декабрь!J79</f>
        <v>9656.7424269000003</v>
      </c>
      <c r="K79" s="26"/>
      <c r="L79" s="27"/>
    </row>
    <row r="80" spans="3:12" x14ac:dyDescent="0.25">
      <c r="C80" s="5"/>
      <c r="D80" s="20" t="s">
        <v>48</v>
      </c>
      <c r="E80" s="21">
        <v>860</v>
      </c>
      <c r="F80" s="22">
        <f t="shared" ref="F80:F86" si="4">SUM(G80:J80)</f>
        <v>10851.978507</v>
      </c>
      <c r="G80" s="23">
        <f>октябрь!G80+ноябрь!G80+декабрь!G80</f>
        <v>0</v>
      </c>
      <c r="H80" s="23">
        <f>октябрь!H80+ноябрь!H80+декабрь!H80</f>
        <v>0</v>
      </c>
      <c r="I80" s="23">
        <f>октябрь!I80+ноябрь!I80+декабрь!I80</f>
        <v>1195.2360801</v>
      </c>
      <c r="J80" s="23">
        <f>октябрь!J80+ноябрь!J80+декабрь!J80</f>
        <v>9656.7424269000003</v>
      </c>
      <c r="K80" s="26"/>
      <c r="L80" s="27"/>
    </row>
    <row r="81" spans="3:19" x14ac:dyDescent="0.25">
      <c r="C81" s="5"/>
      <c r="D81" s="20" t="s">
        <v>49</v>
      </c>
      <c r="E81" s="21">
        <v>870</v>
      </c>
      <c r="F81" s="22">
        <f t="shared" si="4"/>
        <v>0</v>
      </c>
      <c r="G81" s="25"/>
      <c r="H81" s="25"/>
      <c r="I81" s="25"/>
      <c r="J81" s="25"/>
      <c r="K81" s="26"/>
      <c r="L81" s="27"/>
    </row>
    <row r="82" spans="3:19" x14ac:dyDescent="0.25">
      <c r="C82" s="5"/>
      <c r="D82" s="20" t="s">
        <v>50</v>
      </c>
      <c r="E82" s="21">
        <v>880</v>
      </c>
      <c r="F82" s="22">
        <f t="shared" si="4"/>
        <v>0</v>
      </c>
      <c r="G82" s="24"/>
      <c r="H82" s="24"/>
      <c r="I82" s="24"/>
      <c r="J82" s="24"/>
      <c r="K82" s="26"/>
      <c r="L82" s="27"/>
    </row>
    <row r="83" spans="3:19" x14ac:dyDescent="0.25">
      <c r="C83" s="5"/>
      <c r="D83" s="20" t="s">
        <v>51</v>
      </c>
      <c r="E83" s="21">
        <v>890</v>
      </c>
      <c r="F83" s="22">
        <f t="shared" si="4"/>
        <v>0</v>
      </c>
      <c r="G83" s="28"/>
      <c r="H83" s="28"/>
      <c r="I83" s="28"/>
      <c r="J83" s="28"/>
      <c r="K83" s="26"/>
      <c r="L83" s="27"/>
    </row>
    <row r="84" spans="3:19" x14ac:dyDescent="0.25">
      <c r="C84" s="5"/>
      <c r="D84" s="20" t="s">
        <v>54</v>
      </c>
      <c r="E84" s="21">
        <v>900</v>
      </c>
      <c r="F84" s="22">
        <f t="shared" si="4"/>
        <v>0</v>
      </c>
      <c r="G84" s="28"/>
      <c r="H84" s="28"/>
      <c r="I84" s="28"/>
      <c r="J84" s="28"/>
      <c r="K84" s="26"/>
      <c r="L84" s="27"/>
    </row>
    <row r="85" spans="3:19" x14ac:dyDescent="0.25">
      <c r="C85" s="5"/>
      <c r="D85" s="20" t="s">
        <v>51</v>
      </c>
      <c r="E85" s="21">
        <v>910</v>
      </c>
      <c r="F85" s="22">
        <f t="shared" si="4"/>
        <v>0</v>
      </c>
      <c r="G85" s="28"/>
      <c r="H85" s="28"/>
      <c r="I85" s="28"/>
      <c r="J85" s="28"/>
      <c r="K85" s="26"/>
      <c r="L85" s="27"/>
    </row>
    <row r="86" spans="3:19" x14ac:dyDescent="0.25">
      <c r="C86" s="5"/>
      <c r="D86" s="20" t="s">
        <v>50</v>
      </c>
      <c r="E86" s="21">
        <v>920</v>
      </c>
      <c r="F86" s="22">
        <f t="shared" si="4"/>
        <v>0</v>
      </c>
      <c r="G86" s="28"/>
      <c r="H86" s="28"/>
      <c r="I86" s="28"/>
      <c r="J86" s="28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F74:J86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F15:J35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F59:J61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F63:J72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VN983055:WVR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VID983055:VIH983075 VRZ983055:VSD983075 WBV983055:WBZ983075 WLR983055:WLV983075 F37:J57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132"/>
  <sheetViews>
    <sheetView view="pageBreakPreview" topLeftCell="C7" zoomScaleNormal="100" zoomScaleSheetLayoutView="100" workbookViewId="0">
      <selection activeCell="M19" sqref="M19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9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t="15" hidden="1" x14ac:dyDescent="0.25"/>
    <row r="2" spans="1:17" ht="15" hidden="1" x14ac:dyDescent="0.25"/>
    <row r="3" spans="1:17" ht="15" hidden="1" x14ac:dyDescent="0.25"/>
    <row r="4" spans="1:17" ht="15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t="15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t="15" hidden="1" x14ac:dyDescent="0.25">
      <c r="A6" s="4"/>
    </row>
    <row r="7" spans="1:17" ht="14.25" x14ac:dyDescent="0.25">
      <c r="A7" s="4"/>
      <c r="D7" s="5"/>
      <c r="E7" s="5"/>
      <c r="F7" s="32" t="s">
        <v>74</v>
      </c>
      <c r="G7" s="5"/>
      <c r="H7" s="5"/>
      <c r="I7" s="5"/>
      <c r="J7" s="5"/>
      <c r="K7" s="6"/>
      <c r="Q7" s="7"/>
    </row>
    <row r="8" spans="1:17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5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x14ac:dyDescent="0.25">
      <c r="C11" s="5"/>
      <c r="D11" s="47" t="s">
        <v>14</v>
      </c>
      <c r="E11" s="47" t="s">
        <v>15</v>
      </c>
      <c r="F11" s="47" t="s">
        <v>16</v>
      </c>
      <c r="G11" s="47" t="s">
        <v>17</v>
      </c>
      <c r="H11" s="47"/>
      <c r="I11" s="47"/>
      <c r="J11" s="47"/>
      <c r="K11" s="14"/>
    </row>
    <row r="12" spans="1:17" x14ac:dyDescent="0.25">
      <c r="C12" s="5"/>
      <c r="D12" s="47"/>
      <c r="E12" s="47"/>
      <c r="F12" s="47"/>
      <c r="G12" s="31" t="s">
        <v>18</v>
      </c>
      <c r="H12" s="31" t="s">
        <v>19</v>
      </c>
      <c r="I12" s="31" t="s">
        <v>20</v>
      </c>
      <c r="J12" s="31" t="s">
        <v>21</v>
      </c>
      <c r="K12" s="14"/>
    </row>
    <row r="13" spans="1:17" ht="15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x14ac:dyDescent="0.25">
      <c r="C14" s="18"/>
      <c r="D14" s="48" t="s">
        <v>22</v>
      </c>
      <c r="E14" s="48"/>
      <c r="F14" s="48"/>
      <c r="G14" s="48"/>
      <c r="H14" s="48"/>
      <c r="I14" s="48"/>
      <c r="J14" s="48"/>
      <c r="K14" s="19"/>
    </row>
    <row r="15" spans="1:17" s="17" customFormat="1" ht="22.5" x14ac:dyDescent="0.25">
      <c r="C15" s="18"/>
      <c r="D15" s="20" t="s">
        <v>23</v>
      </c>
      <c r="E15" s="21">
        <v>10</v>
      </c>
      <c r="F15" s="22">
        <f>SUM(G15:J15)</f>
        <v>25087.879000000001</v>
      </c>
      <c r="G15" s="23">
        <f>G18</f>
        <v>19556.451000000001</v>
      </c>
      <c r="H15" s="23">
        <v>0</v>
      </c>
      <c r="I15" s="23">
        <f>I18</f>
        <v>5531.4279999999999</v>
      </c>
      <c r="J15" s="23">
        <f>J18</f>
        <v>0</v>
      </c>
      <c r="K15" s="19"/>
    </row>
    <row r="16" spans="1:17" s="17" customFormat="1" x14ac:dyDescent="0.25">
      <c r="C16" s="18"/>
      <c r="D16" s="20" t="s">
        <v>24</v>
      </c>
      <c r="E16" s="21">
        <v>20</v>
      </c>
      <c r="F16" s="22">
        <f t="shared" ref="F16:F79" si="0">SUM(G16:J16)</f>
        <v>0</v>
      </c>
      <c r="G16" s="23"/>
      <c r="H16" s="23"/>
      <c r="I16" s="23"/>
      <c r="J16" s="23"/>
      <c r="K16" s="19"/>
    </row>
    <row r="17" spans="3:11" s="17" customFormat="1" x14ac:dyDescent="0.25">
      <c r="C17" s="18"/>
      <c r="D17" s="20" t="s">
        <v>25</v>
      </c>
      <c r="E17" s="21">
        <v>30</v>
      </c>
      <c r="F17" s="22">
        <f t="shared" si="0"/>
        <v>0</v>
      </c>
      <c r="G17" s="23"/>
      <c r="H17" s="23"/>
      <c r="I17" s="23"/>
      <c r="J17" s="23"/>
      <c r="K17" s="19"/>
    </row>
    <row r="18" spans="3:11" s="17" customFormat="1" x14ac:dyDescent="0.25">
      <c r="C18" s="18"/>
      <c r="D18" s="20" t="s">
        <v>26</v>
      </c>
      <c r="E18" s="21">
        <v>40</v>
      </c>
      <c r="F18" s="22">
        <f t="shared" si="0"/>
        <v>25087.879000000001</v>
      </c>
      <c r="G18" s="23">
        <f>'1квартал'!G18+'2квартал'!G18+'3квартал'!G18+'4квартал'!G18</f>
        <v>19556.451000000001</v>
      </c>
      <c r="H18" s="23">
        <f>'1квартал'!H18+'2квартал'!H18+'3квартал'!H18+'4квартал'!H18</f>
        <v>0</v>
      </c>
      <c r="I18" s="23">
        <f>'1квартал'!I18+'2квартал'!I18+'3квартал'!I18+'4квартал'!I18</f>
        <v>5531.4279999999999</v>
      </c>
      <c r="J18" s="23">
        <f>'1квартал'!J18+'2квартал'!J18+'3квартал'!J18+'4квартал'!J18</f>
        <v>0</v>
      </c>
      <c r="K18" s="19"/>
    </row>
    <row r="19" spans="3:11" s="17" customFormat="1" ht="22.5" x14ac:dyDescent="0.25">
      <c r="C19" s="18"/>
      <c r="D19" s="20" t="s">
        <v>27</v>
      </c>
      <c r="E19" s="21">
        <v>50</v>
      </c>
      <c r="F19" s="22">
        <f t="shared" si="0"/>
        <v>40391.879800000002</v>
      </c>
      <c r="G19" s="23"/>
      <c r="H19" s="23"/>
      <c r="I19" s="23">
        <f>I20</f>
        <v>19556.451000000001</v>
      </c>
      <c r="J19" s="23">
        <f>J22</f>
        <v>20835.428800000002</v>
      </c>
      <c r="K19" s="19"/>
    </row>
    <row r="20" spans="3:11" s="17" customFormat="1" x14ac:dyDescent="0.25">
      <c r="C20" s="18"/>
      <c r="D20" s="20" t="s">
        <v>18</v>
      </c>
      <c r="E20" s="21">
        <v>60</v>
      </c>
      <c r="F20" s="22">
        <f t="shared" si="0"/>
        <v>19556.451000000001</v>
      </c>
      <c r="G20" s="23"/>
      <c r="H20" s="23"/>
      <c r="I20" s="23">
        <f>G18</f>
        <v>19556.451000000001</v>
      </c>
      <c r="J20" s="23"/>
      <c r="K20" s="19"/>
    </row>
    <row r="21" spans="3:11" s="17" customFormat="1" x14ac:dyDescent="0.25">
      <c r="C21" s="18"/>
      <c r="D21" s="20" t="s">
        <v>19</v>
      </c>
      <c r="E21" s="21">
        <v>70</v>
      </c>
      <c r="F21" s="22">
        <f t="shared" si="0"/>
        <v>0</v>
      </c>
      <c r="G21" s="23"/>
      <c r="H21" s="23"/>
      <c r="I21" s="23"/>
      <c r="J21" s="23"/>
      <c r="K21" s="19"/>
    </row>
    <row r="22" spans="3:11" s="17" customFormat="1" x14ac:dyDescent="0.25">
      <c r="C22" s="18"/>
      <c r="D22" s="20" t="s">
        <v>20</v>
      </c>
      <c r="E22" s="21">
        <v>80</v>
      </c>
      <c r="F22" s="22">
        <f t="shared" si="0"/>
        <v>20835.428800000002</v>
      </c>
      <c r="G22" s="23"/>
      <c r="H22" s="23"/>
      <c r="I22" s="23"/>
      <c r="J22" s="23">
        <f>J26+J33</f>
        <v>20835.428800000002</v>
      </c>
      <c r="K22" s="19"/>
    </row>
    <row r="23" spans="3:11" s="17" customFormat="1" x14ac:dyDescent="0.25">
      <c r="C23" s="18"/>
      <c r="D23" s="20" t="s">
        <v>28</v>
      </c>
      <c r="E23" s="21">
        <v>90</v>
      </c>
      <c r="F23" s="22">
        <f t="shared" si="0"/>
        <v>0</v>
      </c>
      <c r="G23" s="23"/>
      <c r="H23" s="23"/>
      <c r="I23" s="23"/>
      <c r="J23" s="23"/>
      <c r="K23" s="19"/>
    </row>
    <row r="24" spans="3:11" s="17" customFormat="1" x14ac:dyDescent="0.25">
      <c r="C24" s="18"/>
      <c r="D24" s="20" t="s">
        <v>29</v>
      </c>
      <c r="E24" s="21">
        <v>100</v>
      </c>
      <c r="F24" s="22">
        <f t="shared" si="0"/>
        <v>25080.295000000002</v>
      </c>
      <c r="G24" s="23">
        <f t="shared" ref="G24:H24" si="1">G26</f>
        <v>0</v>
      </c>
      <c r="H24" s="23">
        <f t="shared" si="1"/>
        <v>0</v>
      </c>
      <c r="I24" s="23">
        <f>I26</f>
        <v>4250.1750000000002</v>
      </c>
      <c r="J24" s="23">
        <f>J26</f>
        <v>20830.120000000003</v>
      </c>
      <c r="K24" s="19"/>
    </row>
    <row r="25" spans="3:11" s="17" customFormat="1" ht="22.5" x14ac:dyDescent="0.25">
      <c r="C25" s="18"/>
      <c r="D25" s="20" t="s">
        <v>30</v>
      </c>
      <c r="E25" s="21">
        <v>110</v>
      </c>
      <c r="F25" s="22">
        <f t="shared" si="0"/>
        <v>0</v>
      </c>
      <c r="G25" s="23"/>
      <c r="H25" s="23"/>
      <c r="I25" s="23"/>
      <c r="J25" s="23"/>
      <c r="K25" s="19"/>
    </row>
    <row r="26" spans="3:11" s="17" customFormat="1" x14ac:dyDescent="0.25">
      <c r="C26" s="18"/>
      <c r="D26" s="20" t="s">
        <v>31</v>
      </c>
      <c r="E26" s="21">
        <v>120</v>
      </c>
      <c r="F26" s="22">
        <f t="shared" si="0"/>
        <v>25080.295000000002</v>
      </c>
      <c r="G26" s="23">
        <f>'1квартал'!G26+'2квартал'!G26+'3квартал'!G26+'4квартал'!G26</f>
        <v>0</v>
      </c>
      <c r="H26" s="23">
        <f>'1квартал'!H26+'2квартал'!H26+'3квартал'!H26+'4квартал'!H26</f>
        <v>0</v>
      </c>
      <c r="I26" s="23">
        <f>'1квартал'!I26+'2квартал'!I26+'3квартал'!I26+'4квартал'!I26</f>
        <v>4250.1750000000002</v>
      </c>
      <c r="J26" s="23">
        <f>'1квартал'!J26+'2квартал'!J26+'3квартал'!J26+'4квартал'!J26</f>
        <v>20830.120000000003</v>
      </c>
      <c r="K26" s="19"/>
    </row>
    <row r="27" spans="3:11" s="17" customFormat="1" ht="22.5" x14ac:dyDescent="0.25">
      <c r="C27" s="18"/>
      <c r="D27" s="20" t="s">
        <v>32</v>
      </c>
      <c r="E27" s="21">
        <v>130</v>
      </c>
      <c r="F27" s="22">
        <f t="shared" si="0"/>
        <v>0</v>
      </c>
      <c r="G27" s="23"/>
      <c r="H27" s="23"/>
      <c r="I27" s="23"/>
      <c r="J27" s="23"/>
      <c r="K27" s="19"/>
    </row>
    <row r="28" spans="3:11" s="17" customFormat="1" x14ac:dyDescent="0.25">
      <c r="C28" s="18"/>
      <c r="D28" s="20" t="s">
        <v>33</v>
      </c>
      <c r="E28" s="21">
        <v>140</v>
      </c>
      <c r="F28" s="22">
        <f t="shared" si="0"/>
        <v>0</v>
      </c>
      <c r="G28" s="23"/>
      <c r="H28" s="23"/>
      <c r="I28" s="23"/>
      <c r="J28" s="23"/>
      <c r="K28" s="19"/>
    </row>
    <row r="29" spans="3:11" s="17" customFormat="1" x14ac:dyDescent="0.25">
      <c r="C29" s="18"/>
      <c r="D29" s="20" t="s">
        <v>34</v>
      </c>
      <c r="E29" s="21">
        <v>150</v>
      </c>
      <c r="F29" s="22">
        <f t="shared" si="0"/>
        <v>40391.879800000002</v>
      </c>
      <c r="G29" s="23">
        <f>G18</f>
        <v>19556.451000000001</v>
      </c>
      <c r="H29" s="23"/>
      <c r="I29" s="23">
        <f>J19</f>
        <v>20835.428800000002</v>
      </c>
      <c r="J29" s="23"/>
      <c r="K29" s="19"/>
    </row>
    <row r="30" spans="3:11" s="17" customFormat="1" x14ac:dyDescent="0.25">
      <c r="C30" s="18"/>
      <c r="D30" s="20" t="s">
        <v>35</v>
      </c>
      <c r="E30" s="21">
        <v>160</v>
      </c>
      <c r="F30" s="22">
        <f t="shared" si="0"/>
        <v>0</v>
      </c>
      <c r="G30" s="23"/>
      <c r="H30" s="23"/>
      <c r="I30" s="23"/>
      <c r="J30" s="23"/>
      <c r="K30" s="19"/>
    </row>
    <row r="31" spans="3:11" s="17" customFormat="1" ht="22.5" x14ac:dyDescent="0.25">
      <c r="C31" s="18"/>
      <c r="D31" s="20" t="s">
        <v>36</v>
      </c>
      <c r="E31" s="21">
        <v>170</v>
      </c>
      <c r="F31" s="22">
        <f t="shared" si="0"/>
        <v>0</v>
      </c>
      <c r="G31" s="23"/>
      <c r="H31" s="23"/>
      <c r="I31" s="23"/>
      <c r="J31" s="23"/>
      <c r="K31" s="19"/>
    </row>
    <row r="32" spans="3:11" s="17" customFormat="1" ht="22.5" x14ac:dyDescent="0.25">
      <c r="C32" s="18"/>
      <c r="D32" s="20" t="s">
        <v>37</v>
      </c>
      <c r="E32" s="21">
        <v>180</v>
      </c>
      <c r="F32" s="22">
        <f t="shared" si="0"/>
        <v>0</v>
      </c>
      <c r="G32" s="23"/>
      <c r="H32" s="23"/>
      <c r="I32" s="23"/>
      <c r="J32" s="23"/>
      <c r="K32" s="19"/>
    </row>
    <row r="33" spans="3:11" s="17" customFormat="1" x14ac:dyDescent="0.25">
      <c r="C33" s="18"/>
      <c r="D33" s="20" t="s">
        <v>38</v>
      </c>
      <c r="E33" s="21">
        <v>190</v>
      </c>
      <c r="F33" s="22">
        <f t="shared" si="0"/>
        <v>7.5839999999982552</v>
      </c>
      <c r="G33" s="23">
        <f>'1квартал'!G33+'2квартал'!G33+'3квартал'!G33+'4квартал'!G33</f>
        <v>0</v>
      </c>
      <c r="H33" s="23">
        <f>'1квартал'!H33+'2квартал'!H33+'3квартал'!H33+'4квартал'!H33</f>
        <v>0</v>
      </c>
      <c r="I33" s="23">
        <f>'1квартал'!I33+'2квартал'!I33+'3квартал'!I33+'4квартал'!I33</f>
        <v>2.2751999999994741</v>
      </c>
      <c r="J33" s="23">
        <f>'1квартал'!J33+'2квартал'!J33+'3квартал'!J33+'4квартал'!J33</f>
        <v>5.3087999999987812</v>
      </c>
      <c r="K33" s="44">
        <f>F33*100/F15</f>
        <v>3.0229737635446403E-2</v>
      </c>
    </row>
    <row r="34" spans="3:11" s="17" customFormat="1" x14ac:dyDescent="0.25">
      <c r="C34" s="18"/>
      <c r="D34" s="20" t="s">
        <v>39</v>
      </c>
      <c r="E34" s="21">
        <v>200</v>
      </c>
      <c r="F34" s="22">
        <f t="shared" si="0"/>
        <v>0</v>
      </c>
      <c r="G34" s="23">
        <v>0</v>
      </c>
      <c r="H34" s="23">
        <v>0</v>
      </c>
      <c r="I34" s="23">
        <v>0</v>
      </c>
      <c r="J34" s="23">
        <v>0</v>
      </c>
      <c r="K34" s="19"/>
    </row>
    <row r="35" spans="3:11" s="17" customFormat="1" x14ac:dyDescent="0.25">
      <c r="C35" s="18"/>
      <c r="D35" s="20" t="s">
        <v>40</v>
      </c>
      <c r="E35" s="21">
        <v>210</v>
      </c>
      <c r="F35" s="22">
        <f t="shared" si="0"/>
        <v>0</v>
      </c>
      <c r="G35" s="22">
        <f>(G15+G19+G31)-(G24+G29+G30+G32+G33)</f>
        <v>0</v>
      </c>
      <c r="H35" s="22">
        <f>(H15+H19+H31)-(H24+H29+H30+H32+H33)</f>
        <v>0</v>
      </c>
      <c r="I35" s="22">
        <f>(I15+I19+I31)-(I24+I29+I30+I32+I33)</f>
        <v>0</v>
      </c>
      <c r="J35" s="22">
        <f>(J15+J19+J31)-(J24+J29+J30+J32+J33)</f>
        <v>0</v>
      </c>
      <c r="K35" s="19"/>
    </row>
    <row r="36" spans="3:11" s="17" customFormat="1" x14ac:dyDescent="0.25">
      <c r="C36" s="18"/>
      <c r="D36" s="48" t="s">
        <v>41</v>
      </c>
      <c r="E36" s="48"/>
      <c r="F36" s="48"/>
      <c r="G36" s="48"/>
      <c r="H36" s="48"/>
      <c r="I36" s="48"/>
      <c r="J36" s="48"/>
      <c r="K36" s="19"/>
    </row>
    <row r="37" spans="3:11" s="17" customFormat="1" ht="22.5" x14ac:dyDescent="0.25">
      <c r="C37" s="18"/>
      <c r="D37" s="20" t="s">
        <v>23</v>
      </c>
      <c r="E37" s="21">
        <v>300</v>
      </c>
      <c r="F37" s="22">
        <f t="shared" si="0"/>
        <v>4.6239666666666661</v>
      </c>
      <c r="G37" s="23">
        <f>G40</f>
        <v>2.9674127833333332</v>
      </c>
      <c r="H37" s="23">
        <f t="shared" ref="H37:J37" si="2">H40</f>
        <v>0</v>
      </c>
      <c r="I37" s="23">
        <f t="shared" si="2"/>
        <v>1.6565538833333333</v>
      </c>
      <c r="J37" s="23">
        <f t="shared" si="2"/>
        <v>0</v>
      </c>
      <c r="K37" s="19"/>
    </row>
    <row r="38" spans="3:11" s="17" customFormat="1" x14ac:dyDescent="0.25">
      <c r="C38" s="18"/>
      <c r="D38" s="20" t="s">
        <v>24</v>
      </c>
      <c r="E38" s="21">
        <v>310</v>
      </c>
      <c r="F38" s="22">
        <f t="shared" si="0"/>
        <v>0</v>
      </c>
      <c r="G38" s="23"/>
      <c r="H38" s="23"/>
      <c r="I38" s="23"/>
      <c r="J38" s="23"/>
      <c r="K38" s="19"/>
    </row>
    <row r="39" spans="3:11" s="17" customFormat="1" x14ac:dyDescent="0.25">
      <c r="C39" s="18"/>
      <c r="D39" s="20" t="s">
        <v>25</v>
      </c>
      <c r="E39" s="21">
        <v>320</v>
      </c>
      <c r="F39" s="22">
        <f t="shared" si="0"/>
        <v>0</v>
      </c>
      <c r="G39" s="23"/>
      <c r="H39" s="23"/>
      <c r="I39" s="23"/>
      <c r="J39" s="23"/>
      <c r="K39" s="19"/>
    </row>
    <row r="40" spans="3:11" s="17" customFormat="1" x14ac:dyDescent="0.25">
      <c r="C40" s="18"/>
      <c r="D40" s="20" t="s">
        <v>26</v>
      </c>
      <c r="E40" s="21">
        <v>330</v>
      </c>
      <c r="F40" s="22">
        <f t="shared" si="0"/>
        <v>4.6239666666666661</v>
      </c>
      <c r="G40" s="23">
        <f>('1квартал'!G40+'2квартал'!G40+'3квартал'!G40+'4квартал'!G40)/4</f>
        <v>2.9674127833333332</v>
      </c>
      <c r="H40" s="23">
        <f>('1квартал'!H40+'2квартал'!H40+'3квартал'!H40+'4квартал'!H40)/4</f>
        <v>0</v>
      </c>
      <c r="I40" s="23">
        <f>('1квартал'!I40+'2квартал'!I40+'3квартал'!I40+'4квартал'!I40)/4</f>
        <v>1.6565538833333333</v>
      </c>
      <c r="J40" s="23">
        <f>('1квартал'!J40+'2квартал'!J40+'3квартал'!J40+'4квартал'!J40)/4</f>
        <v>0</v>
      </c>
      <c r="K40" s="19"/>
    </row>
    <row r="41" spans="3:11" s="17" customFormat="1" ht="22.5" x14ac:dyDescent="0.25">
      <c r="C41" s="18"/>
      <c r="D41" s="20" t="s">
        <v>27</v>
      </c>
      <c r="E41" s="21">
        <v>340</v>
      </c>
      <c r="F41" s="22">
        <f t="shared" si="0"/>
        <v>6.5035275933333327</v>
      </c>
      <c r="G41" s="23"/>
      <c r="H41" s="23"/>
      <c r="I41" s="23">
        <f>I42</f>
        <v>2.9674127833333332</v>
      </c>
      <c r="J41" s="23">
        <f>J44</f>
        <v>3.5361148099999999</v>
      </c>
      <c r="K41" s="19"/>
    </row>
    <row r="42" spans="3:11" s="17" customFormat="1" x14ac:dyDescent="0.25">
      <c r="C42" s="18"/>
      <c r="D42" s="20" t="s">
        <v>18</v>
      </c>
      <c r="E42" s="21">
        <v>350</v>
      </c>
      <c r="F42" s="22">
        <f t="shared" si="0"/>
        <v>2.9674127833333332</v>
      </c>
      <c r="G42" s="23"/>
      <c r="H42" s="23"/>
      <c r="I42" s="23">
        <f>G40</f>
        <v>2.9674127833333332</v>
      </c>
      <c r="J42" s="23"/>
      <c r="K42" s="19"/>
    </row>
    <row r="43" spans="3:11" s="17" customFormat="1" x14ac:dyDescent="0.25">
      <c r="C43" s="18"/>
      <c r="D43" s="20" t="s">
        <v>19</v>
      </c>
      <c r="E43" s="21">
        <v>360</v>
      </c>
      <c r="F43" s="22">
        <f t="shared" si="0"/>
        <v>0</v>
      </c>
      <c r="G43" s="23"/>
      <c r="H43" s="23"/>
      <c r="I43" s="23"/>
      <c r="J43" s="23"/>
      <c r="K43" s="19"/>
    </row>
    <row r="44" spans="3:11" s="17" customFormat="1" x14ac:dyDescent="0.25">
      <c r="C44" s="18"/>
      <c r="D44" s="20" t="s">
        <v>20</v>
      </c>
      <c r="E44" s="21">
        <v>370</v>
      </c>
      <c r="F44" s="22">
        <f t="shared" si="0"/>
        <v>3.5361148099999999</v>
      </c>
      <c r="G44" s="23"/>
      <c r="H44" s="23"/>
      <c r="I44" s="23"/>
      <c r="J44" s="23">
        <f>J48+J55</f>
        <v>3.5361148099999999</v>
      </c>
      <c r="K44" s="19"/>
    </row>
    <row r="45" spans="3:11" s="17" customFormat="1" x14ac:dyDescent="0.25">
      <c r="C45" s="18"/>
      <c r="D45" s="20" t="s">
        <v>28</v>
      </c>
      <c r="E45" s="21">
        <v>380</v>
      </c>
      <c r="F45" s="22">
        <f t="shared" si="0"/>
        <v>0</v>
      </c>
      <c r="G45" s="23"/>
      <c r="H45" s="23"/>
      <c r="I45" s="23"/>
      <c r="J45" s="23"/>
      <c r="K45" s="19"/>
    </row>
    <row r="46" spans="3:11" s="17" customFormat="1" x14ac:dyDescent="0.25">
      <c r="C46" s="18"/>
      <c r="D46" s="20" t="s">
        <v>29</v>
      </c>
      <c r="E46" s="21">
        <v>390</v>
      </c>
      <c r="F46" s="22">
        <f t="shared" si="0"/>
        <v>4.4407583333333331</v>
      </c>
      <c r="G46" s="23">
        <f t="shared" ref="G46:H46" si="3">G48</f>
        <v>0</v>
      </c>
      <c r="H46" s="23">
        <f t="shared" si="3"/>
        <v>0</v>
      </c>
      <c r="I46" s="23">
        <f>I48</f>
        <v>1.0328893566666668</v>
      </c>
      <c r="J46" s="23">
        <f>J48</f>
        <v>3.4078689766666668</v>
      </c>
      <c r="K46" s="19"/>
    </row>
    <row r="47" spans="3:11" s="17" customFormat="1" ht="22.5" x14ac:dyDescent="0.25">
      <c r="C47" s="18"/>
      <c r="D47" s="20" t="s">
        <v>30</v>
      </c>
      <c r="E47" s="21">
        <v>400</v>
      </c>
      <c r="F47" s="22">
        <f t="shared" si="0"/>
        <v>0</v>
      </c>
      <c r="G47" s="23"/>
      <c r="H47" s="23"/>
      <c r="I47" s="23"/>
      <c r="J47" s="23"/>
      <c r="K47" s="19"/>
    </row>
    <row r="48" spans="3:11" s="17" customFormat="1" x14ac:dyDescent="0.25">
      <c r="C48" s="18"/>
      <c r="D48" s="20" t="s">
        <v>31</v>
      </c>
      <c r="E48" s="21">
        <v>410</v>
      </c>
      <c r="F48" s="22">
        <f t="shared" si="0"/>
        <v>4.4407583333333331</v>
      </c>
      <c r="G48" s="23">
        <f>('1квартал'!G48+'2квартал'!G48+'3квартал'!G48+'4квартал'!G48)/4</f>
        <v>0</v>
      </c>
      <c r="H48" s="23">
        <f>('1квартал'!H48+'2квартал'!H48+'3квартал'!H48+'4квартал'!H48)/4</f>
        <v>0</v>
      </c>
      <c r="I48" s="23">
        <f>('1квартал'!I48+'2квартал'!I48+'3квартал'!I48+'4квартал'!I48)/4</f>
        <v>1.0328893566666668</v>
      </c>
      <c r="J48" s="23">
        <f>('1квартал'!J48+'2квартал'!J48+'3квартал'!J48+'4квартал'!J48)/4</f>
        <v>3.4078689766666668</v>
      </c>
      <c r="K48" s="19"/>
    </row>
    <row r="49" spans="3:11" s="17" customFormat="1" x14ac:dyDescent="0.25">
      <c r="C49" s="18"/>
      <c r="D49" s="20" t="s">
        <v>42</v>
      </c>
      <c r="E49" s="21">
        <v>420</v>
      </c>
      <c r="F49" s="22">
        <f t="shared" si="0"/>
        <v>0</v>
      </c>
      <c r="G49" s="23"/>
      <c r="H49" s="23"/>
      <c r="I49" s="23"/>
      <c r="J49" s="23"/>
      <c r="K49" s="19"/>
    </row>
    <row r="50" spans="3:11" s="17" customFormat="1" x14ac:dyDescent="0.25">
      <c r="C50" s="18"/>
      <c r="D50" s="20" t="s">
        <v>33</v>
      </c>
      <c r="E50" s="21">
        <v>430</v>
      </c>
      <c r="F50" s="22">
        <f t="shared" si="0"/>
        <v>0</v>
      </c>
      <c r="G50" s="23"/>
      <c r="H50" s="23"/>
      <c r="I50" s="23"/>
      <c r="J50" s="23"/>
      <c r="K50" s="19"/>
    </row>
    <row r="51" spans="3:11" s="17" customFormat="1" x14ac:dyDescent="0.25">
      <c r="C51" s="18"/>
      <c r="D51" s="20" t="s">
        <v>34</v>
      </c>
      <c r="E51" s="21">
        <v>440</v>
      </c>
      <c r="F51" s="22">
        <f t="shared" si="0"/>
        <v>6.5035275933333327</v>
      </c>
      <c r="G51" s="23">
        <f>I42</f>
        <v>2.9674127833333332</v>
      </c>
      <c r="H51" s="23"/>
      <c r="I51" s="23">
        <f>J44</f>
        <v>3.5361148099999999</v>
      </c>
      <c r="J51" s="23"/>
      <c r="K51" s="19"/>
    </row>
    <row r="52" spans="3:11" s="17" customFormat="1" x14ac:dyDescent="0.25">
      <c r="C52" s="18"/>
      <c r="D52" s="20" t="s">
        <v>35</v>
      </c>
      <c r="E52" s="21">
        <v>450</v>
      </c>
      <c r="F52" s="22">
        <f t="shared" si="0"/>
        <v>0</v>
      </c>
      <c r="G52" s="23"/>
      <c r="H52" s="23"/>
      <c r="I52" s="23"/>
      <c r="J52" s="23"/>
      <c r="K52" s="19"/>
    </row>
    <row r="53" spans="3:11" s="17" customFormat="1" ht="22.5" x14ac:dyDescent="0.25">
      <c r="C53" s="18"/>
      <c r="D53" s="20" t="s">
        <v>36</v>
      </c>
      <c r="E53" s="21">
        <v>460</v>
      </c>
      <c r="F53" s="22">
        <f t="shared" si="0"/>
        <v>0</v>
      </c>
      <c r="G53" s="23"/>
      <c r="H53" s="23"/>
      <c r="I53" s="23"/>
      <c r="J53" s="23"/>
      <c r="K53" s="19"/>
    </row>
    <row r="54" spans="3:11" s="17" customFormat="1" ht="22.5" x14ac:dyDescent="0.25">
      <c r="C54" s="18"/>
      <c r="D54" s="20" t="s">
        <v>37</v>
      </c>
      <c r="E54" s="21">
        <v>470</v>
      </c>
      <c r="F54" s="22">
        <f t="shared" si="0"/>
        <v>0</v>
      </c>
      <c r="G54" s="23"/>
      <c r="H54" s="23"/>
      <c r="I54" s="23"/>
      <c r="J54" s="23"/>
      <c r="K54" s="19"/>
    </row>
    <row r="55" spans="3:11" s="17" customFormat="1" x14ac:dyDescent="0.25">
      <c r="C55" s="18"/>
      <c r="D55" s="20" t="s">
        <v>38</v>
      </c>
      <c r="E55" s="21">
        <v>480</v>
      </c>
      <c r="F55" s="22">
        <f t="shared" si="0"/>
        <v>0.18320833333333333</v>
      </c>
      <c r="G55" s="23">
        <f>('1квартал'!G55+'2квартал'!G55+'3квартал'!G55+'4квартал'!G55)/4</f>
        <v>0</v>
      </c>
      <c r="H55" s="23">
        <f>('1квартал'!H55+'2квартал'!H55+'3квартал'!H55+'4квартал'!H55)/4</f>
        <v>0</v>
      </c>
      <c r="I55" s="23">
        <f>('1квартал'!I55+'2квартал'!I55+'3квартал'!I55+'4квартал'!I55)/4</f>
        <v>5.4962499999999997E-2</v>
      </c>
      <c r="J55" s="23">
        <f>('1квартал'!J55+'2квартал'!J55+'3квартал'!J55+'4квартал'!J55)/4</f>
        <v>0.12824583333333334</v>
      </c>
      <c r="K55" s="19"/>
    </row>
    <row r="56" spans="3:11" s="17" customFormat="1" x14ac:dyDescent="0.25">
      <c r="C56" s="18"/>
      <c r="D56" s="20" t="s">
        <v>39</v>
      </c>
      <c r="E56" s="21">
        <v>490</v>
      </c>
      <c r="F56" s="22">
        <f t="shared" si="0"/>
        <v>0</v>
      </c>
      <c r="G56" s="23">
        <v>0</v>
      </c>
      <c r="H56" s="23">
        <v>0</v>
      </c>
      <c r="I56" s="23">
        <v>0</v>
      </c>
      <c r="J56" s="23">
        <v>0</v>
      </c>
      <c r="K56" s="19"/>
    </row>
    <row r="57" spans="3:11" s="17" customFormat="1" x14ac:dyDescent="0.25">
      <c r="C57" s="18"/>
      <c r="D57" s="20" t="s">
        <v>40</v>
      </c>
      <c r="E57" s="21">
        <v>500</v>
      </c>
      <c r="F57" s="22">
        <f t="shared" si="0"/>
        <v>0</v>
      </c>
      <c r="G57" s="22">
        <f>(G37+G41+G53)-(G46+G51+G52+G54+G55)</f>
        <v>0</v>
      </c>
      <c r="H57" s="22">
        <f>(H37+H41+H53)-(H46+H51+H52+H54+H55)</f>
        <v>0</v>
      </c>
      <c r="I57" s="22">
        <f>(I37+I41+I53)-(I46+I51+I52+I54+I55)</f>
        <v>0</v>
      </c>
      <c r="J57" s="22">
        <f>(J37+J41+J53)-(J46+J51+J52+J54+J55)</f>
        <v>0</v>
      </c>
      <c r="K57" s="19"/>
    </row>
    <row r="58" spans="3:11" s="17" customFormat="1" x14ac:dyDescent="0.25">
      <c r="C58" s="18"/>
      <c r="D58" s="48" t="s">
        <v>41</v>
      </c>
      <c r="E58" s="48"/>
      <c r="F58" s="48"/>
      <c r="G58" s="48"/>
      <c r="H58" s="48"/>
      <c r="I58" s="48"/>
      <c r="J58" s="48"/>
      <c r="K58" s="19"/>
    </row>
    <row r="59" spans="3:11" s="17" customFormat="1" x14ac:dyDescent="0.25">
      <c r="C59" s="18"/>
      <c r="D59" s="20" t="s">
        <v>43</v>
      </c>
      <c r="E59" s="21">
        <v>600</v>
      </c>
      <c r="F59" s="22">
        <f t="shared" si="0"/>
        <v>0</v>
      </c>
      <c r="G59" s="23"/>
      <c r="H59" s="23"/>
      <c r="I59" s="23"/>
      <c r="J59" s="23"/>
      <c r="K59" s="19"/>
    </row>
    <row r="60" spans="3:11" s="17" customFormat="1" x14ac:dyDescent="0.25">
      <c r="C60" s="18"/>
      <c r="D60" s="20" t="s">
        <v>44</v>
      </c>
      <c r="E60" s="21">
        <v>610</v>
      </c>
      <c r="F60" s="22">
        <f t="shared" si="0"/>
        <v>0</v>
      </c>
      <c r="G60" s="23"/>
      <c r="H60" s="23"/>
      <c r="I60" s="23"/>
      <c r="J60" s="23"/>
      <c r="K60" s="19"/>
    </row>
    <row r="61" spans="3:11" s="17" customFormat="1" x14ac:dyDescent="0.25">
      <c r="C61" s="18"/>
      <c r="D61" s="20" t="s">
        <v>45</v>
      </c>
      <c r="E61" s="21">
        <v>620</v>
      </c>
      <c r="F61" s="22">
        <f t="shared" si="0"/>
        <v>0</v>
      </c>
      <c r="G61" s="23"/>
      <c r="H61" s="23"/>
      <c r="I61" s="23"/>
      <c r="J61" s="23"/>
      <c r="K61" s="19"/>
    </row>
    <row r="62" spans="3:11" s="17" customFormat="1" x14ac:dyDescent="0.25">
      <c r="C62" s="18"/>
      <c r="D62" s="48" t="s">
        <v>46</v>
      </c>
      <c r="E62" s="48"/>
      <c r="F62" s="48"/>
      <c r="G62" s="48"/>
      <c r="H62" s="48"/>
      <c r="I62" s="48"/>
      <c r="J62" s="48"/>
      <c r="K62" s="19"/>
    </row>
    <row r="63" spans="3:11" s="17" customFormat="1" ht="22.5" x14ac:dyDescent="0.25">
      <c r="C63" s="18"/>
      <c r="D63" s="20" t="s">
        <v>47</v>
      </c>
      <c r="E63" s="21">
        <v>700</v>
      </c>
      <c r="F63" s="22">
        <f t="shared" si="0"/>
        <v>0</v>
      </c>
      <c r="G63" s="23"/>
      <c r="H63" s="23"/>
      <c r="I63" s="23"/>
      <c r="J63" s="23"/>
      <c r="K63" s="19"/>
    </row>
    <row r="64" spans="3:11" x14ac:dyDescent="0.25">
      <c r="C64" s="5"/>
      <c r="D64" s="20" t="s">
        <v>48</v>
      </c>
      <c r="E64" s="21">
        <v>710</v>
      </c>
      <c r="F64" s="22">
        <f t="shared" si="0"/>
        <v>0</v>
      </c>
      <c r="G64" s="24"/>
      <c r="H64" s="24"/>
      <c r="I64" s="24"/>
      <c r="J64" s="24"/>
      <c r="K64" s="14"/>
    </row>
    <row r="65" spans="3:12" x14ac:dyDescent="0.25">
      <c r="C65" s="5"/>
      <c r="D65" s="20" t="s">
        <v>49</v>
      </c>
      <c r="E65" s="21">
        <v>720</v>
      </c>
      <c r="F65" s="22">
        <f t="shared" si="0"/>
        <v>0</v>
      </c>
      <c r="G65" s="24"/>
      <c r="H65" s="24"/>
      <c r="I65" s="24"/>
      <c r="J65" s="24"/>
      <c r="K65" s="14"/>
    </row>
    <row r="66" spans="3:12" x14ac:dyDescent="0.25">
      <c r="C66" s="5"/>
      <c r="D66" s="20" t="s">
        <v>50</v>
      </c>
      <c r="E66" s="21">
        <v>730</v>
      </c>
      <c r="F66" s="22">
        <f t="shared" si="0"/>
        <v>0</v>
      </c>
      <c r="G66" s="24"/>
      <c r="H66" s="24"/>
      <c r="I66" s="24"/>
      <c r="J66" s="24"/>
      <c r="K66" s="14"/>
    </row>
    <row r="67" spans="3:12" x14ac:dyDescent="0.25">
      <c r="C67" s="5"/>
      <c r="D67" s="20" t="s">
        <v>51</v>
      </c>
      <c r="E67" s="21">
        <v>740</v>
      </c>
      <c r="F67" s="22">
        <f t="shared" si="0"/>
        <v>0</v>
      </c>
      <c r="G67" s="24"/>
      <c r="H67" s="24"/>
      <c r="I67" s="24"/>
      <c r="J67" s="24"/>
      <c r="K67" s="14"/>
    </row>
    <row r="68" spans="3:12" ht="22.5" x14ac:dyDescent="0.25">
      <c r="C68" s="5"/>
      <c r="D68" s="20" t="s">
        <v>52</v>
      </c>
      <c r="E68" s="21">
        <v>750</v>
      </c>
      <c r="F68" s="22">
        <f t="shared" si="0"/>
        <v>25080.295000000002</v>
      </c>
      <c r="G68" s="23">
        <f>'1квартал'!G68+'2квартал'!G68+'3квартал'!G68+'4квартал'!G68</f>
        <v>0</v>
      </c>
      <c r="H68" s="23">
        <f>'1квартал'!H68+'2квартал'!H68+'3квартал'!H68+'4квартал'!H68</f>
        <v>0</v>
      </c>
      <c r="I68" s="23">
        <f>'1квартал'!I68+'2квартал'!I68+'3квартал'!I68+'4квартал'!I68</f>
        <v>4250.1750000000002</v>
      </c>
      <c r="J68" s="23">
        <f>'1квартал'!J68+'2квартал'!J68+'3квартал'!J68+'4квартал'!J68</f>
        <v>20830.120000000003</v>
      </c>
      <c r="K68" s="14"/>
    </row>
    <row r="69" spans="3:12" x14ac:dyDescent="0.25">
      <c r="C69" s="5"/>
      <c r="D69" s="20" t="s">
        <v>48</v>
      </c>
      <c r="E69" s="21">
        <v>760</v>
      </c>
      <c r="F69" s="22">
        <f t="shared" si="0"/>
        <v>25080.295000000002</v>
      </c>
      <c r="G69" s="23">
        <f>'1квартал'!G69+'2квартал'!G69+'3квартал'!G69+'4квартал'!G69</f>
        <v>0</v>
      </c>
      <c r="H69" s="23">
        <f>'1квартал'!H69+'2квартал'!H69+'3квартал'!H69+'4квартал'!H69</f>
        <v>0</v>
      </c>
      <c r="I69" s="23">
        <f>'1квартал'!I69+'2квартал'!I69+'3квартал'!I69+'4квартал'!I69</f>
        <v>4250.1750000000002</v>
      </c>
      <c r="J69" s="23">
        <f>'1квартал'!J69+'2квартал'!J69+'3квартал'!J69+'4квартал'!J69</f>
        <v>20830.120000000003</v>
      </c>
      <c r="K69" s="14"/>
    </row>
    <row r="70" spans="3:12" x14ac:dyDescent="0.25">
      <c r="C70" s="5"/>
      <c r="D70" s="20" t="s">
        <v>49</v>
      </c>
      <c r="E70" s="21">
        <v>770</v>
      </c>
      <c r="F70" s="22">
        <f t="shared" si="0"/>
        <v>0</v>
      </c>
      <c r="G70" s="24"/>
      <c r="H70" s="24"/>
      <c r="I70" s="24"/>
      <c r="J70" s="24"/>
      <c r="K70" s="14"/>
    </row>
    <row r="71" spans="3:12" x14ac:dyDescent="0.25">
      <c r="C71" s="5"/>
      <c r="D71" s="20" t="s">
        <v>50</v>
      </c>
      <c r="E71" s="21">
        <v>780</v>
      </c>
      <c r="F71" s="22">
        <f t="shared" si="0"/>
        <v>0</v>
      </c>
      <c r="G71" s="24"/>
      <c r="H71" s="24"/>
      <c r="I71" s="24"/>
      <c r="J71" s="24"/>
      <c r="K71" s="14"/>
    </row>
    <row r="72" spans="3:12" x14ac:dyDescent="0.25">
      <c r="C72" s="5"/>
      <c r="D72" s="20" t="s">
        <v>51</v>
      </c>
      <c r="E72" s="21">
        <v>790</v>
      </c>
      <c r="F72" s="22">
        <f t="shared" si="0"/>
        <v>0</v>
      </c>
      <c r="G72" s="24"/>
      <c r="H72" s="24"/>
      <c r="I72" s="24"/>
      <c r="J72" s="24"/>
      <c r="K72" s="14"/>
    </row>
    <row r="73" spans="3:12" x14ac:dyDescent="0.25">
      <c r="C73" s="5"/>
      <c r="D73" s="48" t="s">
        <v>53</v>
      </c>
      <c r="E73" s="48"/>
      <c r="F73" s="48"/>
      <c r="G73" s="48"/>
      <c r="H73" s="48"/>
      <c r="I73" s="48"/>
      <c r="J73" s="48"/>
      <c r="K73" s="14"/>
    </row>
    <row r="74" spans="3:12" ht="22.5" x14ac:dyDescent="0.25">
      <c r="C74" s="5"/>
      <c r="D74" s="20" t="s">
        <v>47</v>
      </c>
      <c r="E74" s="21">
        <v>800</v>
      </c>
      <c r="F74" s="22">
        <f t="shared" si="0"/>
        <v>0</v>
      </c>
      <c r="G74" s="24"/>
      <c r="H74" s="24"/>
      <c r="I74" s="24"/>
      <c r="J74" s="24"/>
      <c r="K74" s="14"/>
    </row>
    <row r="75" spans="3:12" x14ac:dyDescent="0.25">
      <c r="C75" s="5"/>
      <c r="D75" s="20" t="s">
        <v>48</v>
      </c>
      <c r="E75" s="21">
        <v>810</v>
      </c>
      <c r="F75" s="22">
        <f t="shared" si="0"/>
        <v>0</v>
      </c>
      <c r="G75" s="24"/>
      <c r="H75" s="24"/>
      <c r="I75" s="24"/>
      <c r="J75" s="24"/>
      <c r="K75" s="14"/>
    </row>
    <row r="76" spans="3:12" x14ac:dyDescent="0.25">
      <c r="C76" s="5"/>
      <c r="D76" s="20" t="s">
        <v>49</v>
      </c>
      <c r="E76" s="21">
        <v>820</v>
      </c>
      <c r="F76" s="22">
        <f t="shared" si="0"/>
        <v>0</v>
      </c>
      <c r="G76" s="24"/>
      <c r="H76" s="24"/>
      <c r="I76" s="24"/>
      <c r="J76" s="24"/>
      <c r="K76" s="14"/>
    </row>
    <row r="77" spans="3:12" x14ac:dyDescent="0.25">
      <c r="C77" s="5"/>
      <c r="D77" s="20" t="s">
        <v>50</v>
      </c>
      <c r="E77" s="21">
        <v>830</v>
      </c>
      <c r="F77" s="22">
        <f t="shared" si="0"/>
        <v>0</v>
      </c>
      <c r="G77" s="24"/>
      <c r="H77" s="24"/>
      <c r="I77" s="24"/>
      <c r="J77" s="24"/>
      <c r="K77" s="14"/>
    </row>
    <row r="78" spans="3:12" x14ac:dyDescent="0.25">
      <c r="C78" s="5"/>
      <c r="D78" s="20" t="s">
        <v>51</v>
      </c>
      <c r="E78" s="21">
        <v>840</v>
      </c>
      <c r="F78" s="22">
        <f t="shared" si="0"/>
        <v>0</v>
      </c>
      <c r="G78" s="24"/>
      <c r="H78" s="24"/>
      <c r="I78" s="24"/>
      <c r="J78" s="24"/>
      <c r="K78" s="14"/>
    </row>
    <row r="79" spans="3:12" ht="22.5" x14ac:dyDescent="0.25">
      <c r="C79" s="5"/>
      <c r="D79" s="20" t="s">
        <v>52</v>
      </c>
      <c r="E79" s="21">
        <v>850</v>
      </c>
      <c r="F79" s="22">
        <f t="shared" si="0"/>
        <v>36251.079888200002</v>
      </c>
      <c r="G79" s="23">
        <f>'1квартал'!G79+'2квартал'!G79+'3квартал'!G79+'4квартал'!G79</f>
        <v>0</v>
      </c>
      <c r="H79" s="23">
        <f>'1квартал'!H79+'2квартал'!H79+'3квартал'!H79+'4квартал'!H79</f>
        <v>0</v>
      </c>
      <c r="I79" s="23">
        <f>'1квартал'!I79+'2квартал'!I79+'3квартал'!I79+'4квартал'!I79</f>
        <v>6088.9668939999992</v>
      </c>
      <c r="J79" s="23">
        <f>'1квартал'!J79+'2квартал'!J79+'3квартал'!J79+'4квартал'!J79</f>
        <v>30162.112994200001</v>
      </c>
      <c r="K79" s="26"/>
      <c r="L79" s="27"/>
    </row>
    <row r="80" spans="3:12" x14ac:dyDescent="0.25">
      <c r="C80" s="5"/>
      <c r="D80" s="20" t="s">
        <v>48</v>
      </c>
      <c r="E80" s="21">
        <v>860</v>
      </c>
      <c r="F80" s="22">
        <f t="shared" ref="F80:F86" si="4">SUM(G80:J80)</f>
        <v>36251.079888200002</v>
      </c>
      <c r="G80" s="23">
        <f>'1квартал'!G80+'2квартал'!G80+'3квартал'!G80+'4квартал'!G80</f>
        <v>0</v>
      </c>
      <c r="H80" s="23">
        <f>'1квартал'!H80+'2квартал'!H80+'3квартал'!H80+'4квартал'!H80</f>
        <v>0</v>
      </c>
      <c r="I80" s="23">
        <f>'1квартал'!I80+'2квартал'!I80+'3квартал'!I80+'4квартал'!I80</f>
        <v>6088.9668939999992</v>
      </c>
      <c r="J80" s="23">
        <f>'1квартал'!J80+'2квартал'!J80+'3квартал'!J80+'4квартал'!J80</f>
        <v>30162.112994200001</v>
      </c>
      <c r="K80" s="26"/>
      <c r="L80" s="27"/>
    </row>
    <row r="81" spans="3:19" x14ac:dyDescent="0.25">
      <c r="C81" s="5"/>
      <c r="D81" s="20" t="s">
        <v>49</v>
      </c>
      <c r="E81" s="21">
        <v>870</v>
      </c>
      <c r="F81" s="22">
        <f t="shared" si="4"/>
        <v>0</v>
      </c>
      <c r="G81" s="25"/>
      <c r="H81" s="25"/>
      <c r="I81" s="25"/>
      <c r="J81" s="25"/>
      <c r="K81" s="26"/>
      <c r="L81" s="27"/>
    </row>
    <row r="82" spans="3:19" x14ac:dyDescent="0.25">
      <c r="C82" s="5"/>
      <c r="D82" s="20" t="s">
        <v>50</v>
      </c>
      <c r="E82" s="21">
        <v>880</v>
      </c>
      <c r="F82" s="22">
        <f t="shared" si="4"/>
        <v>0</v>
      </c>
      <c r="G82" s="24"/>
      <c r="H82" s="24"/>
      <c r="I82" s="24"/>
      <c r="J82" s="24"/>
      <c r="K82" s="26"/>
      <c r="L82" s="27"/>
    </row>
    <row r="83" spans="3:19" x14ac:dyDescent="0.25">
      <c r="C83" s="5"/>
      <c r="D83" s="20" t="s">
        <v>51</v>
      </c>
      <c r="E83" s="21">
        <v>890</v>
      </c>
      <c r="F83" s="22">
        <f t="shared" si="4"/>
        <v>0</v>
      </c>
      <c r="G83" s="28"/>
      <c r="H83" s="28"/>
      <c r="I83" s="28"/>
      <c r="J83" s="28"/>
      <c r="K83" s="26"/>
      <c r="L83" s="27"/>
    </row>
    <row r="84" spans="3:19" x14ac:dyDescent="0.25">
      <c r="C84" s="5"/>
      <c r="D84" s="20" t="s">
        <v>54</v>
      </c>
      <c r="E84" s="21">
        <v>900</v>
      </c>
      <c r="F84" s="22">
        <f t="shared" si="4"/>
        <v>0</v>
      </c>
      <c r="G84" s="28"/>
      <c r="H84" s="28"/>
      <c r="I84" s="28"/>
      <c r="J84" s="28"/>
      <c r="K84" s="26"/>
      <c r="L84" s="27"/>
    </row>
    <row r="85" spans="3:19" x14ac:dyDescent="0.25">
      <c r="C85" s="5"/>
      <c r="D85" s="20" t="s">
        <v>51</v>
      </c>
      <c r="E85" s="21">
        <v>910</v>
      </c>
      <c r="F85" s="22">
        <f t="shared" si="4"/>
        <v>0</v>
      </c>
      <c r="G85" s="28"/>
      <c r="H85" s="28"/>
      <c r="I85" s="28"/>
      <c r="J85" s="28"/>
      <c r="K85" s="26"/>
      <c r="L85" s="27"/>
    </row>
    <row r="86" spans="3:19" x14ac:dyDescent="0.25">
      <c r="C86" s="5"/>
      <c r="D86" s="20" t="s">
        <v>50</v>
      </c>
      <c r="E86" s="21">
        <v>920</v>
      </c>
      <c r="F86" s="22">
        <f t="shared" si="4"/>
        <v>0</v>
      </c>
      <c r="G86" s="28"/>
      <c r="H86" s="28"/>
      <c r="I86" s="28"/>
      <c r="J86" s="28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F63:J72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F74:J86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F59:J61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F15:J35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VN983055:WVR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VID983055:VIH983075 VRZ983055:VSD983075 WBV983055:WBZ983075 WLR983055:WLV983075 F37:J57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view="pageBreakPreview" topLeftCell="C7" zoomScaleNormal="100" zoomScaleSheetLayoutView="100" workbookViewId="0">
      <selection activeCell="G84" sqref="G84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t="15" hidden="1" x14ac:dyDescent="0.25"/>
    <row r="2" spans="1:17" ht="15" hidden="1" x14ac:dyDescent="0.25"/>
    <row r="3" spans="1:17" ht="15" hidden="1" x14ac:dyDescent="0.25"/>
    <row r="4" spans="1:17" ht="15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t="15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t="15" hidden="1" x14ac:dyDescent="0.25">
      <c r="A6" s="4"/>
    </row>
    <row r="7" spans="1:17" x14ac:dyDescent="0.25">
      <c r="A7" s="4"/>
      <c r="D7" s="5"/>
      <c r="E7" s="5"/>
      <c r="F7" s="33" t="s">
        <v>63</v>
      </c>
      <c r="G7" s="5"/>
      <c r="H7" s="5"/>
      <c r="I7" s="5"/>
      <c r="J7" s="5"/>
      <c r="K7" s="6"/>
      <c r="Q7" s="7"/>
    </row>
    <row r="8" spans="1:17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5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x14ac:dyDescent="0.25">
      <c r="C11" s="5"/>
      <c r="D11" s="47" t="s">
        <v>14</v>
      </c>
      <c r="E11" s="47" t="s">
        <v>15</v>
      </c>
      <c r="F11" s="47" t="s">
        <v>16</v>
      </c>
      <c r="G11" s="47" t="s">
        <v>17</v>
      </c>
      <c r="H11" s="47"/>
      <c r="I11" s="47"/>
      <c r="J11" s="47"/>
      <c r="K11" s="14"/>
    </row>
    <row r="12" spans="1:17" x14ac:dyDescent="0.25">
      <c r="C12" s="5"/>
      <c r="D12" s="47"/>
      <c r="E12" s="47"/>
      <c r="F12" s="47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x14ac:dyDescent="0.25">
      <c r="C14" s="18"/>
      <c r="D14" s="46" t="s">
        <v>22</v>
      </c>
      <c r="E14" s="46"/>
      <c r="F14" s="46"/>
      <c r="G14" s="46"/>
      <c r="H14" s="46"/>
      <c r="I14" s="46"/>
      <c r="J14" s="46"/>
      <c r="K14" s="19"/>
    </row>
    <row r="15" spans="1:17" s="17" customFormat="1" ht="22.5" x14ac:dyDescent="0.25">
      <c r="C15" s="18"/>
      <c r="D15" s="37" t="s">
        <v>23</v>
      </c>
      <c r="E15" s="38">
        <v>10</v>
      </c>
      <c r="F15" s="39">
        <f>SUM(G15:J15)</f>
        <v>2573.7759999999998</v>
      </c>
      <c r="G15" s="40">
        <f>G18</f>
        <v>1960.8520000000001</v>
      </c>
      <c r="H15" s="40">
        <f>H18</f>
        <v>0</v>
      </c>
      <c r="I15" s="40">
        <f>I18</f>
        <v>612.92399999999998</v>
      </c>
      <c r="J15" s="40">
        <f>J18</f>
        <v>0</v>
      </c>
      <c r="K15" s="19"/>
    </row>
    <row r="16" spans="1:17" s="17" customFormat="1" x14ac:dyDescent="0.25">
      <c r="C16" s="18"/>
      <c r="D16" s="37" t="s">
        <v>24</v>
      </c>
      <c r="E16" s="38">
        <v>20</v>
      </c>
      <c r="F16" s="39">
        <f t="shared" ref="F16:F79" si="0">SUM(G16:J16)</f>
        <v>0</v>
      </c>
      <c r="G16" s="40"/>
      <c r="H16" s="40"/>
      <c r="I16" s="40"/>
      <c r="J16" s="40"/>
      <c r="K16" s="19"/>
    </row>
    <row r="17" spans="3:11" s="17" customFormat="1" x14ac:dyDescent="0.25">
      <c r="C17" s="18"/>
      <c r="D17" s="37" t="s">
        <v>25</v>
      </c>
      <c r="E17" s="38">
        <v>30</v>
      </c>
      <c r="F17" s="39">
        <f t="shared" si="0"/>
        <v>0</v>
      </c>
      <c r="G17" s="40"/>
      <c r="H17" s="40"/>
      <c r="I17" s="40"/>
      <c r="J17" s="40"/>
      <c r="K17" s="19"/>
    </row>
    <row r="18" spans="3:11" s="17" customFormat="1" x14ac:dyDescent="0.25">
      <c r="C18" s="18"/>
      <c r="D18" s="37" t="s">
        <v>26</v>
      </c>
      <c r="E18" s="38">
        <v>40</v>
      </c>
      <c r="F18" s="39">
        <f t="shared" si="0"/>
        <v>2573.7759999999998</v>
      </c>
      <c r="G18" s="40">
        <v>1960.8520000000001</v>
      </c>
      <c r="H18" s="40">
        <v>0</v>
      </c>
      <c r="I18" s="40">
        <v>612.92399999999998</v>
      </c>
      <c r="J18" s="40">
        <v>0</v>
      </c>
      <c r="K18" s="19"/>
    </row>
    <row r="19" spans="3:11" s="17" customFormat="1" ht="22.5" x14ac:dyDescent="0.25">
      <c r="C19" s="18"/>
      <c r="D19" s="37" t="s">
        <v>27</v>
      </c>
      <c r="E19" s="38">
        <v>50</v>
      </c>
      <c r="F19" s="39">
        <f t="shared" si="0"/>
        <v>4162.3521000000001</v>
      </c>
      <c r="G19" s="40"/>
      <c r="H19" s="40"/>
      <c r="I19" s="40">
        <f>I20</f>
        <v>1960.8520000000001</v>
      </c>
      <c r="J19" s="40">
        <f>J22</f>
        <v>2201.5000999999997</v>
      </c>
      <c r="K19" s="19"/>
    </row>
    <row r="20" spans="3:11" s="17" customFormat="1" x14ac:dyDescent="0.25">
      <c r="C20" s="18"/>
      <c r="D20" s="37" t="s">
        <v>18</v>
      </c>
      <c r="E20" s="38">
        <v>60</v>
      </c>
      <c r="F20" s="39">
        <f t="shared" si="0"/>
        <v>1960.8520000000001</v>
      </c>
      <c r="G20" s="40"/>
      <c r="H20" s="40"/>
      <c r="I20" s="40">
        <f>G18</f>
        <v>1960.8520000000001</v>
      </c>
      <c r="J20" s="40"/>
      <c r="K20" s="19"/>
    </row>
    <row r="21" spans="3:11" s="17" customFormat="1" x14ac:dyDescent="0.25">
      <c r="C21" s="18"/>
      <c r="D21" s="37" t="s">
        <v>19</v>
      </c>
      <c r="E21" s="38">
        <v>70</v>
      </c>
      <c r="F21" s="39">
        <f t="shared" si="0"/>
        <v>0</v>
      </c>
      <c r="G21" s="40"/>
      <c r="H21" s="40"/>
      <c r="I21" s="40"/>
      <c r="J21" s="40"/>
      <c r="K21" s="19"/>
    </row>
    <row r="22" spans="3:11" s="17" customFormat="1" x14ac:dyDescent="0.25">
      <c r="C22" s="18"/>
      <c r="D22" s="37" t="s">
        <v>20</v>
      </c>
      <c r="E22" s="38">
        <v>80</v>
      </c>
      <c r="F22" s="39">
        <f t="shared" si="0"/>
        <v>2201.5000999999997</v>
      </c>
      <c r="G22" s="40"/>
      <c r="H22" s="40"/>
      <c r="I22" s="40"/>
      <c r="J22" s="40">
        <f>J26+J33</f>
        <v>2201.5000999999997</v>
      </c>
      <c r="K22" s="19"/>
    </row>
    <row r="23" spans="3:11" s="17" customFormat="1" x14ac:dyDescent="0.25">
      <c r="C23" s="18"/>
      <c r="D23" s="37" t="s">
        <v>28</v>
      </c>
      <c r="E23" s="38">
        <v>90</v>
      </c>
      <c r="F23" s="39">
        <f t="shared" si="0"/>
        <v>0</v>
      </c>
      <c r="G23" s="40"/>
      <c r="H23" s="40"/>
      <c r="I23" s="40"/>
      <c r="J23" s="40"/>
      <c r="K23" s="19"/>
    </row>
    <row r="24" spans="3:11" s="17" customFormat="1" x14ac:dyDescent="0.25">
      <c r="C24" s="18"/>
      <c r="D24" s="37" t="s">
        <v>29</v>
      </c>
      <c r="E24" s="38">
        <v>100</v>
      </c>
      <c r="F24" s="39">
        <f t="shared" si="0"/>
        <v>2741.6030000000001</v>
      </c>
      <c r="G24" s="40">
        <v>0</v>
      </c>
      <c r="H24" s="40">
        <v>0</v>
      </c>
      <c r="I24" s="40">
        <f>I26</f>
        <v>422.62400000000002</v>
      </c>
      <c r="J24" s="40">
        <f>J26</f>
        <v>2318.9789999999998</v>
      </c>
      <c r="K24" s="19"/>
    </row>
    <row r="25" spans="3:11" s="17" customFormat="1" ht="22.5" x14ac:dyDescent="0.25">
      <c r="C25" s="18"/>
      <c r="D25" s="37" t="s">
        <v>30</v>
      </c>
      <c r="E25" s="38">
        <v>110</v>
      </c>
      <c r="F25" s="39">
        <f t="shared" si="0"/>
        <v>0</v>
      </c>
      <c r="G25" s="40"/>
      <c r="H25" s="40"/>
      <c r="I25" s="40"/>
      <c r="J25" s="40"/>
      <c r="K25" s="19"/>
    </row>
    <row r="26" spans="3:11" s="17" customFormat="1" x14ac:dyDescent="0.25">
      <c r="C26" s="18"/>
      <c r="D26" s="37" t="s">
        <v>31</v>
      </c>
      <c r="E26" s="38">
        <v>120</v>
      </c>
      <c r="F26" s="39">
        <f t="shared" si="0"/>
        <v>2741.6030000000001</v>
      </c>
      <c r="G26" s="40">
        <v>0</v>
      </c>
      <c r="H26" s="40">
        <v>0</v>
      </c>
      <c r="I26" s="40">
        <v>422.62400000000002</v>
      </c>
      <c r="J26" s="40">
        <v>2318.9789999999998</v>
      </c>
      <c r="K26" s="19"/>
    </row>
    <row r="27" spans="3:11" s="17" customFormat="1" ht="22.5" x14ac:dyDescent="0.25">
      <c r="C27" s="18"/>
      <c r="D27" s="37" t="s">
        <v>32</v>
      </c>
      <c r="E27" s="38">
        <v>130</v>
      </c>
      <c r="F27" s="39">
        <f t="shared" si="0"/>
        <v>0</v>
      </c>
      <c r="G27" s="40"/>
      <c r="H27" s="40"/>
      <c r="I27" s="40"/>
      <c r="J27" s="40"/>
      <c r="K27" s="19"/>
    </row>
    <row r="28" spans="3:11" s="17" customFormat="1" x14ac:dyDescent="0.25">
      <c r="C28" s="18"/>
      <c r="D28" s="37" t="s">
        <v>33</v>
      </c>
      <c r="E28" s="38">
        <v>140</v>
      </c>
      <c r="F28" s="39">
        <f t="shared" si="0"/>
        <v>0</v>
      </c>
      <c r="G28" s="40"/>
      <c r="H28" s="40"/>
      <c r="I28" s="40"/>
      <c r="J28" s="40"/>
      <c r="K28" s="19"/>
    </row>
    <row r="29" spans="3:11" s="17" customFormat="1" x14ac:dyDescent="0.25">
      <c r="C29" s="18"/>
      <c r="D29" s="37" t="s">
        <v>34</v>
      </c>
      <c r="E29" s="38">
        <v>150</v>
      </c>
      <c r="F29" s="39">
        <f t="shared" si="0"/>
        <v>4162.3521000000001</v>
      </c>
      <c r="G29" s="40">
        <f>G18</f>
        <v>1960.8520000000001</v>
      </c>
      <c r="H29" s="40"/>
      <c r="I29" s="40">
        <f>J19</f>
        <v>2201.5000999999997</v>
      </c>
      <c r="J29" s="40"/>
      <c r="K29" s="19"/>
    </row>
    <row r="30" spans="3:11" s="17" customFormat="1" x14ac:dyDescent="0.25">
      <c r="C30" s="18"/>
      <c r="D30" s="37" t="s">
        <v>35</v>
      </c>
      <c r="E30" s="38">
        <v>160</v>
      </c>
      <c r="F30" s="39">
        <f t="shared" si="0"/>
        <v>0</v>
      </c>
      <c r="G30" s="40"/>
      <c r="H30" s="40"/>
      <c r="I30" s="40"/>
      <c r="J30" s="40"/>
      <c r="K30" s="19"/>
    </row>
    <row r="31" spans="3:11" s="17" customFormat="1" ht="22.5" x14ac:dyDescent="0.25">
      <c r="C31" s="18"/>
      <c r="D31" s="37" t="s">
        <v>36</v>
      </c>
      <c r="E31" s="38">
        <v>170</v>
      </c>
      <c r="F31" s="39">
        <f t="shared" si="0"/>
        <v>0</v>
      </c>
      <c r="G31" s="40"/>
      <c r="H31" s="40"/>
      <c r="I31" s="40"/>
      <c r="J31" s="40"/>
      <c r="K31" s="19"/>
    </row>
    <row r="32" spans="3:11" s="17" customFormat="1" ht="22.5" x14ac:dyDescent="0.25">
      <c r="C32" s="18"/>
      <c r="D32" s="37" t="s">
        <v>37</v>
      </c>
      <c r="E32" s="38">
        <v>180</v>
      </c>
      <c r="F32" s="39">
        <f t="shared" si="0"/>
        <v>0</v>
      </c>
      <c r="G32" s="40"/>
      <c r="H32" s="40"/>
      <c r="I32" s="40"/>
      <c r="J32" s="40"/>
      <c r="K32" s="19"/>
    </row>
    <row r="33" spans="3:11" s="17" customFormat="1" x14ac:dyDescent="0.25">
      <c r="C33" s="18"/>
      <c r="D33" s="37" t="s">
        <v>38</v>
      </c>
      <c r="E33" s="38">
        <v>190</v>
      </c>
      <c r="F33" s="39">
        <f t="shared" si="0"/>
        <v>-167.82700000000023</v>
      </c>
      <c r="G33" s="40">
        <v>0</v>
      </c>
      <c r="H33" s="40">
        <v>0</v>
      </c>
      <c r="I33" s="40">
        <f>(F15-F24)*0.3</f>
        <v>-50.348100000000066</v>
      </c>
      <c r="J33" s="40">
        <f>F15-F24-I33</f>
        <v>-117.47890000000015</v>
      </c>
      <c r="K33" s="19"/>
    </row>
    <row r="34" spans="3:11" s="17" customFormat="1" x14ac:dyDescent="0.25">
      <c r="C34" s="18"/>
      <c r="D34" s="37" t="s">
        <v>39</v>
      </c>
      <c r="E34" s="38">
        <v>200</v>
      </c>
      <c r="F34" s="39">
        <f t="shared" si="0"/>
        <v>0</v>
      </c>
      <c r="G34" s="40">
        <v>0</v>
      </c>
      <c r="H34" s="40">
        <v>0</v>
      </c>
      <c r="I34" s="40">
        <v>0</v>
      </c>
      <c r="J34" s="40">
        <v>0</v>
      </c>
      <c r="K34" s="19"/>
    </row>
    <row r="35" spans="3:11" s="17" customFormat="1" x14ac:dyDescent="0.25">
      <c r="C35" s="18"/>
      <c r="D35" s="37" t="s">
        <v>40</v>
      </c>
      <c r="E35" s="38">
        <v>210</v>
      </c>
      <c r="F35" s="39">
        <f t="shared" si="0"/>
        <v>0</v>
      </c>
      <c r="G35" s="39">
        <f>(G15+G19+G31)-(G24+G29+G30+G32+G33)</f>
        <v>0</v>
      </c>
      <c r="H35" s="39">
        <f>(H15+H19+H31)-(H24+H29+H30+H32+H33)</f>
        <v>0</v>
      </c>
      <c r="I35" s="39">
        <f>(I15+I19+I31)-(I24+I29+I30+I32+I33)</f>
        <v>0</v>
      </c>
      <c r="J35" s="39">
        <f>(J15+J19+J31)-(J24+J29+J30+J32+J33)</f>
        <v>0</v>
      </c>
      <c r="K35" s="19"/>
    </row>
    <row r="36" spans="3:11" s="17" customFormat="1" x14ac:dyDescent="0.25">
      <c r="C36" s="18"/>
      <c r="D36" s="46" t="s">
        <v>41</v>
      </c>
      <c r="E36" s="46"/>
      <c r="F36" s="46"/>
      <c r="G36" s="46"/>
      <c r="H36" s="46"/>
      <c r="I36" s="46"/>
      <c r="J36" s="46"/>
      <c r="K36" s="19"/>
    </row>
    <row r="37" spans="3:11" s="17" customFormat="1" ht="22.5" x14ac:dyDescent="0.25">
      <c r="C37" s="18"/>
      <c r="D37" s="37" t="s">
        <v>23</v>
      </c>
      <c r="E37" s="38">
        <v>300</v>
      </c>
      <c r="F37" s="39">
        <f t="shared" si="0"/>
        <v>5.0479000000000003</v>
      </c>
      <c r="G37" s="40">
        <f>G40</f>
        <v>3.9827931000000003</v>
      </c>
      <c r="H37" s="40">
        <v>0</v>
      </c>
      <c r="I37" s="40">
        <f>I40</f>
        <v>1.0651069</v>
      </c>
      <c r="J37" s="40">
        <v>0</v>
      </c>
      <c r="K37" s="19"/>
    </row>
    <row r="38" spans="3:11" s="17" customFormat="1" x14ac:dyDescent="0.25">
      <c r="C38" s="18"/>
      <c r="D38" s="37" t="s">
        <v>24</v>
      </c>
      <c r="E38" s="38">
        <v>310</v>
      </c>
      <c r="F38" s="39">
        <f t="shared" si="0"/>
        <v>0</v>
      </c>
      <c r="G38" s="40"/>
      <c r="H38" s="40"/>
      <c r="I38" s="40"/>
      <c r="J38" s="40"/>
      <c r="K38" s="19"/>
    </row>
    <row r="39" spans="3:11" s="17" customFormat="1" x14ac:dyDescent="0.25">
      <c r="C39" s="18"/>
      <c r="D39" s="37" t="s">
        <v>25</v>
      </c>
      <c r="E39" s="38">
        <v>320</v>
      </c>
      <c r="F39" s="39">
        <f t="shared" si="0"/>
        <v>0</v>
      </c>
      <c r="G39" s="40"/>
      <c r="H39" s="40"/>
      <c r="I39" s="40"/>
      <c r="J39" s="40"/>
      <c r="K39" s="19"/>
    </row>
    <row r="40" spans="3:11" s="17" customFormat="1" x14ac:dyDescent="0.25">
      <c r="C40" s="18"/>
      <c r="D40" s="37" t="s">
        <v>26</v>
      </c>
      <c r="E40" s="38">
        <v>330</v>
      </c>
      <c r="F40" s="39">
        <f t="shared" si="0"/>
        <v>5.0479000000000003</v>
      </c>
      <c r="G40" s="40">
        <f>5.0479-I40</f>
        <v>3.9827931000000003</v>
      </c>
      <c r="H40" s="40">
        <v>0</v>
      </c>
      <c r="I40" s="40">
        <f>5.0479*0.211</f>
        <v>1.0651069</v>
      </c>
      <c r="J40" s="40">
        <v>0</v>
      </c>
      <c r="K40" s="19"/>
    </row>
    <row r="41" spans="3:11" s="17" customFormat="1" ht="22.5" x14ac:dyDescent="0.25">
      <c r="C41" s="18"/>
      <c r="D41" s="37" t="s">
        <v>27</v>
      </c>
      <c r="E41" s="38">
        <v>340</v>
      </c>
      <c r="F41" s="39">
        <f t="shared" si="0"/>
        <v>7.8544714800000008</v>
      </c>
      <c r="G41" s="40"/>
      <c r="H41" s="40"/>
      <c r="I41" s="40">
        <f>I42</f>
        <v>3.9827931000000003</v>
      </c>
      <c r="J41" s="40">
        <f>J44</f>
        <v>3.8716783800000001</v>
      </c>
      <c r="K41" s="19"/>
    </row>
    <row r="42" spans="3:11" s="17" customFormat="1" x14ac:dyDescent="0.25">
      <c r="C42" s="18"/>
      <c r="D42" s="37" t="s">
        <v>18</v>
      </c>
      <c r="E42" s="38">
        <v>350</v>
      </c>
      <c r="F42" s="39">
        <f t="shared" si="0"/>
        <v>3.9827931000000003</v>
      </c>
      <c r="G42" s="40"/>
      <c r="H42" s="40"/>
      <c r="I42" s="40">
        <f>G40</f>
        <v>3.9827931000000003</v>
      </c>
      <c r="J42" s="40"/>
      <c r="K42" s="19"/>
    </row>
    <row r="43" spans="3:11" s="17" customFormat="1" x14ac:dyDescent="0.25">
      <c r="C43" s="18"/>
      <c r="D43" s="37" t="s">
        <v>19</v>
      </c>
      <c r="E43" s="38">
        <v>360</v>
      </c>
      <c r="F43" s="39">
        <f t="shared" si="0"/>
        <v>0</v>
      </c>
      <c r="G43" s="40"/>
      <c r="H43" s="40"/>
      <c r="I43" s="40"/>
      <c r="J43" s="40"/>
      <c r="K43" s="19"/>
    </row>
    <row r="44" spans="3:11" s="17" customFormat="1" x14ac:dyDescent="0.25">
      <c r="C44" s="18"/>
      <c r="D44" s="37" t="s">
        <v>20</v>
      </c>
      <c r="E44" s="38">
        <v>370</v>
      </c>
      <c r="F44" s="39">
        <f t="shared" si="0"/>
        <v>3.8716783800000001</v>
      </c>
      <c r="G44" s="40"/>
      <c r="H44" s="40"/>
      <c r="I44" s="40"/>
      <c r="J44" s="40">
        <f>J48+J55</f>
        <v>3.8716783800000001</v>
      </c>
      <c r="K44" s="19"/>
    </row>
    <row r="45" spans="3:11" s="17" customFormat="1" x14ac:dyDescent="0.25">
      <c r="C45" s="18"/>
      <c r="D45" s="37" t="s">
        <v>28</v>
      </c>
      <c r="E45" s="38">
        <v>380</v>
      </c>
      <c r="F45" s="39">
        <f t="shared" si="0"/>
        <v>0</v>
      </c>
      <c r="G45" s="40"/>
      <c r="H45" s="40"/>
      <c r="I45" s="40"/>
      <c r="J45" s="40"/>
      <c r="K45" s="19"/>
    </row>
    <row r="46" spans="3:11" s="17" customFormat="1" x14ac:dyDescent="0.25">
      <c r="C46" s="18"/>
      <c r="D46" s="37" t="s">
        <v>29</v>
      </c>
      <c r="E46" s="38">
        <v>390</v>
      </c>
      <c r="F46" s="39">
        <f t="shared" si="0"/>
        <v>4.8238000000000003</v>
      </c>
      <c r="G46" s="40">
        <v>0</v>
      </c>
      <c r="H46" s="40">
        <v>0</v>
      </c>
      <c r="I46" s="40">
        <f>I48</f>
        <v>1.1089916200000001</v>
      </c>
      <c r="J46" s="40">
        <f>J48</f>
        <v>3.71480838</v>
      </c>
      <c r="K46" s="19"/>
    </row>
    <row r="47" spans="3:11" s="17" customFormat="1" ht="22.5" x14ac:dyDescent="0.25">
      <c r="C47" s="18"/>
      <c r="D47" s="37" t="s">
        <v>30</v>
      </c>
      <c r="E47" s="38">
        <v>400</v>
      </c>
      <c r="F47" s="39">
        <f t="shared" si="0"/>
        <v>0</v>
      </c>
      <c r="G47" s="40"/>
      <c r="H47" s="40"/>
      <c r="I47" s="40"/>
      <c r="J47" s="40"/>
      <c r="K47" s="19"/>
    </row>
    <row r="48" spans="3:11" s="17" customFormat="1" x14ac:dyDescent="0.25">
      <c r="C48" s="18"/>
      <c r="D48" s="37" t="s">
        <v>31</v>
      </c>
      <c r="E48" s="38">
        <v>410</v>
      </c>
      <c r="F48" s="39">
        <f t="shared" si="0"/>
        <v>4.8238000000000003</v>
      </c>
      <c r="G48" s="40">
        <v>0</v>
      </c>
      <c r="H48" s="40">
        <v>0</v>
      </c>
      <c r="I48" s="40">
        <f>4.8238*0.2299</f>
        <v>1.1089916200000001</v>
      </c>
      <c r="J48" s="40">
        <f>4.8238-I48</f>
        <v>3.71480838</v>
      </c>
      <c r="K48" s="19"/>
    </row>
    <row r="49" spans="3:11" s="17" customFormat="1" x14ac:dyDescent="0.25">
      <c r="C49" s="18"/>
      <c r="D49" s="37" t="s">
        <v>42</v>
      </c>
      <c r="E49" s="38">
        <v>420</v>
      </c>
      <c r="F49" s="39">
        <f t="shared" si="0"/>
        <v>0</v>
      </c>
      <c r="G49" s="40"/>
      <c r="H49" s="40"/>
      <c r="I49" s="40"/>
      <c r="J49" s="40"/>
      <c r="K49" s="19"/>
    </row>
    <row r="50" spans="3:11" s="17" customFormat="1" x14ac:dyDescent="0.25">
      <c r="C50" s="18"/>
      <c r="D50" s="37" t="s">
        <v>33</v>
      </c>
      <c r="E50" s="38">
        <v>430</v>
      </c>
      <c r="F50" s="39">
        <f t="shared" si="0"/>
        <v>0</v>
      </c>
      <c r="G50" s="40"/>
      <c r="H50" s="40"/>
      <c r="I50" s="40"/>
      <c r="J50" s="40"/>
      <c r="K50" s="19"/>
    </row>
    <row r="51" spans="3:11" s="17" customFormat="1" x14ac:dyDescent="0.25">
      <c r="C51" s="18"/>
      <c r="D51" s="37" t="s">
        <v>34</v>
      </c>
      <c r="E51" s="38">
        <v>440</v>
      </c>
      <c r="F51" s="39">
        <f t="shared" si="0"/>
        <v>7.8544714800000008</v>
      </c>
      <c r="G51" s="40">
        <f>I42</f>
        <v>3.9827931000000003</v>
      </c>
      <c r="H51" s="40"/>
      <c r="I51" s="40">
        <f>J44</f>
        <v>3.8716783800000001</v>
      </c>
      <c r="J51" s="40"/>
      <c r="K51" s="19"/>
    </row>
    <row r="52" spans="3:11" s="17" customFormat="1" x14ac:dyDescent="0.25">
      <c r="C52" s="18"/>
      <c r="D52" s="37" t="s">
        <v>35</v>
      </c>
      <c r="E52" s="38">
        <v>450</v>
      </c>
      <c r="F52" s="39">
        <f t="shared" si="0"/>
        <v>0</v>
      </c>
      <c r="G52" s="40"/>
      <c r="H52" s="40"/>
      <c r="I52" s="40"/>
      <c r="J52" s="40"/>
      <c r="K52" s="19"/>
    </row>
    <row r="53" spans="3:11" s="17" customFormat="1" ht="22.5" x14ac:dyDescent="0.25">
      <c r="C53" s="18"/>
      <c r="D53" s="37" t="s">
        <v>36</v>
      </c>
      <c r="E53" s="38">
        <v>460</v>
      </c>
      <c r="F53" s="39">
        <f t="shared" si="0"/>
        <v>0</v>
      </c>
      <c r="G53" s="40"/>
      <c r="H53" s="40"/>
      <c r="I53" s="40"/>
      <c r="J53" s="40"/>
      <c r="K53" s="19"/>
    </row>
    <row r="54" spans="3:11" s="17" customFormat="1" ht="22.5" x14ac:dyDescent="0.25">
      <c r="C54" s="18"/>
      <c r="D54" s="37" t="s">
        <v>37</v>
      </c>
      <c r="E54" s="38">
        <v>470</v>
      </c>
      <c r="F54" s="39">
        <f t="shared" si="0"/>
        <v>0</v>
      </c>
      <c r="G54" s="40"/>
      <c r="H54" s="40"/>
      <c r="I54" s="40"/>
      <c r="J54" s="40"/>
      <c r="K54" s="19"/>
    </row>
    <row r="55" spans="3:11" s="17" customFormat="1" x14ac:dyDescent="0.25">
      <c r="C55" s="18"/>
      <c r="D55" s="37" t="s">
        <v>38</v>
      </c>
      <c r="E55" s="38">
        <v>480</v>
      </c>
      <c r="F55" s="39">
        <f t="shared" si="0"/>
        <v>0.22409999999999997</v>
      </c>
      <c r="G55" s="40">
        <v>0</v>
      </c>
      <c r="H55" s="40">
        <v>0</v>
      </c>
      <c r="I55" s="40">
        <f>(F37-F46)*0.3</f>
        <v>6.7229999999999984E-2</v>
      </c>
      <c r="J55" s="40">
        <f>F37-F46-I55</f>
        <v>0.15686999999999998</v>
      </c>
      <c r="K55" s="19"/>
    </row>
    <row r="56" spans="3:11" s="17" customFormat="1" x14ac:dyDescent="0.25">
      <c r="C56" s="18"/>
      <c r="D56" s="37" t="s">
        <v>39</v>
      </c>
      <c r="E56" s="38">
        <v>490</v>
      </c>
      <c r="F56" s="39">
        <f t="shared" si="0"/>
        <v>0</v>
      </c>
      <c r="G56" s="40">
        <v>0</v>
      </c>
      <c r="H56" s="40">
        <v>0</v>
      </c>
      <c r="I56" s="40">
        <v>0</v>
      </c>
      <c r="J56" s="40">
        <v>0</v>
      </c>
      <c r="K56" s="19"/>
    </row>
    <row r="57" spans="3:11" s="17" customFormat="1" x14ac:dyDescent="0.25">
      <c r="C57" s="18"/>
      <c r="D57" s="37" t="s">
        <v>40</v>
      </c>
      <c r="E57" s="38">
        <v>500</v>
      </c>
      <c r="F57" s="39">
        <f t="shared" si="0"/>
        <v>0</v>
      </c>
      <c r="G57" s="39">
        <f>(G37+G41+G53)-(G46+G51+G52+G54+G55)</f>
        <v>0</v>
      </c>
      <c r="H57" s="39">
        <f>(H37+H41+H53)-(H46+H51+H52+H54+H55)</f>
        <v>0</v>
      </c>
      <c r="I57" s="39">
        <f>(I37+I41+I53)-(I46+I51+I52+I54+I55)</f>
        <v>0</v>
      </c>
      <c r="J57" s="39">
        <f>(J37+J41+J53)-(J46+J51+J52+J54+J55)</f>
        <v>0</v>
      </c>
      <c r="K57" s="19"/>
    </row>
    <row r="58" spans="3:11" s="17" customFormat="1" x14ac:dyDescent="0.25">
      <c r="C58" s="18"/>
      <c r="D58" s="46" t="s">
        <v>41</v>
      </c>
      <c r="E58" s="46"/>
      <c r="F58" s="46"/>
      <c r="G58" s="46"/>
      <c r="H58" s="46"/>
      <c r="I58" s="46"/>
      <c r="J58" s="46"/>
      <c r="K58" s="19"/>
    </row>
    <row r="59" spans="3:11" s="17" customFormat="1" x14ac:dyDescent="0.25">
      <c r="C59" s="18"/>
      <c r="D59" s="37" t="s">
        <v>43</v>
      </c>
      <c r="E59" s="38">
        <v>600</v>
      </c>
      <c r="F59" s="39">
        <f t="shared" si="0"/>
        <v>4.8238000000000003</v>
      </c>
      <c r="G59" s="40"/>
      <c r="H59" s="40"/>
      <c r="I59" s="40">
        <f>I48</f>
        <v>1.1089916200000001</v>
      </c>
      <c r="J59" s="40">
        <f>J48</f>
        <v>3.71480838</v>
      </c>
      <c r="K59" s="19"/>
    </row>
    <row r="60" spans="3:11" s="17" customFormat="1" x14ac:dyDescent="0.25">
      <c r="C60" s="18"/>
      <c r="D60" s="37" t="s">
        <v>44</v>
      </c>
      <c r="E60" s="38">
        <v>610</v>
      </c>
      <c r="F60" s="39">
        <f t="shared" si="0"/>
        <v>0</v>
      </c>
      <c r="G60" s="40"/>
      <c r="H60" s="40"/>
      <c r="I60" s="40"/>
      <c r="J60" s="40"/>
      <c r="K60" s="19"/>
    </row>
    <row r="61" spans="3:11" s="17" customFormat="1" x14ac:dyDescent="0.25">
      <c r="C61" s="18"/>
      <c r="D61" s="37" t="s">
        <v>45</v>
      </c>
      <c r="E61" s="38">
        <v>620</v>
      </c>
      <c r="F61" s="39">
        <f t="shared" si="0"/>
        <v>0</v>
      </c>
      <c r="G61" s="40"/>
      <c r="H61" s="40"/>
      <c r="I61" s="40"/>
      <c r="J61" s="40"/>
      <c r="K61" s="19"/>
    </row>
    <row r="62" spans="3:11" s="17" customFormat="1" x14ac:dyDescent="0.25">
      <c r="C62" s="18"/>
      <c r="D62" s="46" t="s">
        <v>46</v>
      </c>
      <c r="E62" s="46"/>
      <c r="F62" s="46"/>
      <c r="G62" s="46"/>
      <c r="H62" s="46"/>
      <c r="I62" s="46"/>
      <c r="J62" s="46"/>
      <c r="K62" s="19"/>
    </row>
    <row r="63" spans="3:11" s="17" customFormat="1" ht="22.5" x14ac:dyDescent="0.25">
      <c r="C63" s="18"/>
      <c r="D63" s="37" t="s">
        <v>47</v>
      </c>
      <c r="E63" s="38">
        <v>700</v>
      </c>
      <c r="F63" s="39">
        <f t="shared" si="0"/>
        <v>0</v>
      </c>
      <c r="G63" s="40"/>
      <c r="H63" s="40"/>
      <c r="I63" s="40"/>
      <c r="J63" s="40"/>
      <c r="K63" s="19"/>
    </row>
    <row r="64" spans="3:11" x14ac:dyDescent="0.25">
      <c r="C64" s="5"/>
      <c r="D64" s="37" t="s">
        <v>48</v>
      </c>
      <c r="E64" s="38">
        <v>710</v>
      </c>
      <c r="F64" s="39">
        <f t="shared" si="0"/>
        <v>0</v>
      </c>
      <c r="G64" s="41"/>
      <c r="H64" s="41"/>
      <c r="I64" s="41"/>
      <c r="J64" s="41"/>
      <c r="K64" s="14"/>
    </row>
    <row r="65" spans="3:12" x14ac:dyDescent="0.25">
      <c r="C65" s="5"/>
      <c r="D65" s="37" t="s">
        <v>49</v>
      </c>
      <c r="E65" s="38">
        <v>720</v>
      </c>
      <c r="F65" s="39">
        <f t="shared" si="0"/>
        <v>0</v>
      </c>
      <c r="G65" s="41"/>
      <c r="H65" s="41"/>
      <c r="I65" s="41"/>
      <c r="J65" s="41"/>
      <c r="K65" s="14"/>
    </row>
    <row r="66" spans="3:12" x14ac:dyDescent="0.25">
      <c r="C66" s="5"/>
      <c r="D66" s="37" t="s">
        <v>50</v>
      </c>
      <c r="E66" s="38">
        <v>730</v>
      </c>
      <c r="F66" s="39">
        <f t="shared" si="0"/>
        <v>0</v>
      </c>
      <c r="G66" s="41"/>
      <c r="H66" s="41"/>
      <c r="I66" s="41"/>
      <c r="J66" s="41"/>
      <c r="K66" s="14"/>
    </row>
    <row r="67" spans="3:12" x14ac:dyDescent="0.25">
      <c r="C67" s="5"/>
      <c r="D67" s="37" t="s">
        <v>51</v>
      </c>
      <c r="E67" s="38">
        <v>740</v>
      </c>
      <c r="F67" s="39">
        <f t="shared" si="0"/>
        <v>0</v>
      </c>
      <c r="G67" s="41"/>
      <c r="H67" s="41"/>
      <c r="I67" s="41"/>
      <c r="J67" s="41"/>
      <c r="K67" s="14"/>
    </row>
    <row r="68" spans="3:12" ht="22.5" x14ac:dyDescent="0.25">
      <c r="C68" s="5"/>
      <c r="D68" s="37" t="s">
        <v>52</v>
      </c>
      <c r="E68" s="38">
        <v>750</v>
      </c>
      <c r="F68" s="39">
        <f t="shared" si="0"/>
        <v>2741.6030000000001</v>
      </c>
      <c r="G68" s="41">
        <f>G69</f>
        <v>0</v>
      </c>
      <c r="H68" s="41">
        <f>H69</f>
        <v>0</v>
      </c>
      <c r="I68" s="41">
        <f>I69</f>
        <v>422.62400000000002</v>
      </c>
      <c r="J68" s="41">
        <f>J69</f>
        <v>2318.9789999999998</v>
      </c>
      <c r="K68" s="14"/>
    </row>
    <row r="69" spans="3:12" x14ac:dyDescent="0.25">
      <c r="C69" s="5"/>
      <c r="D69" s="37" t="s">
        <v>48</v>
      </c>
      <c r="E69" s="38">
        <v>760</v>
      </c>
      <c r="F69" s="39">
        <f t="shared" si="0"/>
        <v>2741.6030000000001</v>
      </c>
      <c r="G69" s="41">
        <f>G26</f>
        <v>0</v>
      </c>
      <c r="H69" s="41">
        <f>H26</f>
        <v>0</v>
      </c>
      <c r="I69" s="41">
        <f>I26</f>
        <v>422.62400000000002</v>
      </c>
      <c r="J69" s="41">
        <f>J26</f>
        <v>2318.9789999999998</v>
      </c>
      <c r="K69" s="14"/>
    </row>
    <row r="70" spans="3:12" x14ac:dyDescent="0.25">
      <c r="C70" s="5"/>
      <c r="D70" s="37" t="s">
        <v>49</v>
      </c>
      <c r="E70" s="38">
        <v>770</v>
      </c>
      <c r="F70" s="39">
        <f t="shared" si="0"/>
        <v>0</v>
      </c>
      <c r="G70" s="41"/>
      <c r="H70" s="41"/>
      <c r="I70" s="41"/>
      <c r="J70" s="41"/>
      <c r="K70" s="14"/>
    </row>
    <row r="71" spans="3:12" x14ac:dyDescent="0.25">
      <c r="C71" s="5"/>
      <c r="D71" s="37" t="s">
        <v>50</v>
      </c>
      <c r="E71" s="38">
        <v>780</v>
      </c>
      <c r="F71" s="39">
        <f t="shared" si="0"/>
        <v>0</v>
      </c>
      <c r="G71" s="41"/>
      <c r="H71" s="41"/>
      <c r="I71" s="41"/>
      <c r="J71" s="41"/>
      <c r="K71" s="14"/>
    </row>
    <row r="72" spans="3:12" x14ac:dyDescent="0.25">
      <c r="C72" s="5"/>
      <c r="D72" s="37" t="s">
        <v>51</v>
      </c>
      <c r="E72" s="38">
        <v>790</v>
      </c>
      <c r="F72" s="39">
        <f t="shared" si="0"/>
        <v>0</v>
      </c>
      <c r="G72" s="41"/>
      <c r="H72" s="41"/>
      <c r="I72" s="41"/>
      <c r="J72" s="41"/>
      <c r="K72" s="14"/>
    </row>
    <row r="73" spans="3:12" x14ac:dyDescent="0.25">
      <c r="C73" s="5"/>
      <c r="D73" s="46" t="s">
        <v>53</v>
      </c>
      <c r="E73" s="46"/>
      <c r="F73" s="46"/>
      <c r="G73" s="46"/>
      <c r="H73" s="46"/>
      <c r="I73" s="46"/>
      <c r="J73" s="46"/>
      <c r="K73" s="14"/>
    </row>
    <row r="74" spans="3:12" ht="22.5" x14ac:dyDescent="0.25">
      <c r="C74" s="5"/>
      <c r="D74" s="37" t="s">
        <v>47</v>
      </c>
      <c r="E74" s="38">
        <v>800</v>
      </c>
      <c r="F74" s="39">
        <f t="shared" si="0"/>
        <v>0</v>
      </c>
      <c r="G74" s="41"/>
      <c r="H74" s="41"/>
      <c r="I74" s="41"/>
      <c r="J74" s="41"/>
      <c r="K74" s="14"/>
    </row>
    <row r="75" spans="3:12" x14ac:dyDescent="0.25">
      <c r="C75" s="5"/>
      <c r="D75" s="37" t="s">
        <v>48</v>
      </c>
      <c r="E75" s="38">
        <v>810</v>
      </c>
      <c r="F75" s="39">
        <f t="shared" si="0"/>
        <v>0</v>
      </c>
      <c r="G75" s="41"/>
      <c r="H75" s="41"/>
      <c r="I75" s="41"/>
      <c r="J75" s="41"/>
      <c r="K75" s="14"/>
    </row>
    <row r="76" spans="3:12" x14ac:dyDescent="0.25">
      <c r="C76" s="5"/>
      <c r="D76" s="37" t="s">
        <v>49</v>
      </c>
      <c r="E76" s="38">
        <v>820</v>
      </c>
      <c r="F76" s="39">
        <f t="shared" si="0"/>
        <v>0</v>
      </c>
      <c r="G76" s="41"/>
      <c r="H76" s="41"/>
      <c r="I76" s="41"/>
      <c r="J76" s="41"/>
      <c r="K76" s="14"/>
    </row>
    <row r="77" spans="3:12" x14ac:dyDescent="0.25">
      <c r="C77" s="5"/>
      <c r="D77" s="37" t="s">
        <v>50</v>
      </c>
      <c r="E77" s="38">
        <v>830</v>
      </c>
      <c r="F77" s="39">
        <f t="shared" si="0"/>
        <v>0</v>
      </c>
      <c r="G77" s="41"/>
      <c r="H77" s="41"/>
      <c r="I77" s="41"/>
      <c r="J77" s="41"/>
      <c r="K77" s="14"/>
    </row>
    <row r="78" spans="3:12" x14ac:dyDescent="0.25">
      <c r="C78" s="5"/>
      <c r="D78" s="37" t="s">
        <v>51</v>
      </c>
      <c r="E78" s="38">
        <v>840</v>
      </c>
      <c r="F78" s="39">
        <f t="shared" si="0"/>
        <v>0</v>
      </c>
      <c r="G78" s="41"/>
      <c r="H78" s="41"/>
      <c r="I78" s="41"/>
      <c r="J78" s="41"/>
      <c r="K78" s="14"/>
    </row>
    <row r="79" spans="3:12" ht="22.5" x14ac:dyDescent="0.25">
      <c r="C79" s="5"/>
      <c r="D79" s="37" t="s">
        <v>52</v>
      </c>
      <c r="E79" s="38">
        <v>850</v>
      </c>
      <c r="F79" s="39">
        <f t="shared" si="0"/>
        <v>3777.9289339999996</v>
      </c>
      <c r="G79" s="42">
        <f>G80</f>
        <v>0</v>
      </c>
      <c r="H79" s="42">
        <f>H80</f>
        <v>0</v>
      </c>
      <c r="I79" s="42">
        <f>I80</f>
        <v>582.37587199999996</v>
      </c>
      <c r="J79" s="42">
        <f>J80</f>
        <v>3195.5530619999995</v>
      </c>
      <c r="K79" s="26"/>
      <c r="L79" s="27"/>
    </row>
    <row r="80" spans="3:12" x14ac:dyDescent="0.25">
      <c r="C80" s="5"/>
      <c r="D80" s="37" t="s">
        <v>48</v>
      </c>
      <c r="E80" s="38">
        <v>860</v>
      </c>
      <c r="F80" s="39">
        <f t="shared" ref="F80:F86" si="1">SUM(G80:J80)</f>
        <v>3777.9289339999996</v>
      </c>
      <c r="G80" s="42">
        <v>0</v>
      </c>
      <c r="H80" s="42">
        <v>0</v>
      </c>
      <c r="I80" s="41">
        <f>I69*1.378</f>
        <v>582.37587199999996</v>
      </c>
      <c r="J80" s="41">
        <f>J69*1.378</f>
        <v>3195.5530619999995</v>
      </c>
      <c r="K80" s="26"/>
      <c r="L80" s="27"/>
    </row>
    <row r="81" spans="3:19" x14ac:dyDescent="0.25">
      <c r="C81" s="5"/>
      <c r="D81" s="37" t="s">
        <v>49</v>
      </c>
      <c r="E81" s="38">
        <v>870</v>
      </c>
      <c r="F81" s="39">
        <f t="shared" si="1"/>
        <v>0</v>
      </c>
      <c r="G81" s="42"/>
      <c r="H81" s="42"/>
      <c r="I81" s="42"/>
      <c r="J81" s="42"/>
      <c r="K81" s="26"/>
      <c r="L81" s="27"/>
    </row>
    <row r="82" spans="3:19" x14ac:dyDescent="0.25">
      <c r="C82" s="5"/>
      <c r="D82" s="37" t="s">
        <v>50</v>
      </c>
      <c r="E82" s="38">
        <v>880</v>
      </c>
      <c r="F82" s="39">
        <f t="shared" si="1"/>
        <v>0</v>
      </c>
      <c r="G82" s="41"/>
      <c r="H82" s="41"/>
      <c r="I82" s="41"/>
      <c r="J82" s="41"/>
      <c r="K82" s="26"/>
      <c r="L82" s="27"/>
    </row>
    <row r="83" spans="3:19" x14ac:dyDescent="0.25">
      <c r="C83" s="5"/>
      <c r="D83" s="37" t="s">
        <v>51</v>
      </c>
      <c r="E83" s="38">
        <v>890</v>
      </c>
      <c r="F83" s="39">
        <f t="shared" si="1"/>
        <v>0</v>
      </c>
      <c r="G83" s="43"/>
      <c r="H83" s="43"/>
      <c r="I83" s="43"/>
      <c r="J83" s="43"/>
      <c r="K83" s="26"/>
      <c r="L83" s="27"/>
    </row>
    <row r="84" spans="3:19" x14ac:dyDescent="0.25">
      <c r="C84" s="5"/>
      <c r="D84" s="37" t="s">
        <v>54</v>
      </c>
      <c r="E84" s="38">
        <v>900</v>
      </c>
      <c r="F84" s="39">
        <f t="shared" si="1"/>
        <v>0</v>
      </c>
      <c r="G84" s="43"/>
      <c r="H84" s="43"/>
      <c r="I84" s="43"/>
      <c r="J84" s="43"/>
      <c r="K84" s="26"/>
      <c r="L84" s="27"/>
    </row>
    <row r="85" spans="3:19" x14ac:dyDescent="0.25">
      <c r="C85" s="5"/>
      <c r="D85" s="37" t="s">
        <v>51</v>
      </c>
      <c r="E85" s="38">
        <v>910</v>
      </c>
      <c r="F85" s="39">
        <f t="shared" si="1"/>
        <v>0</v>
      </c>
      <c r="G85" s="43"/>
      <c r="H85" s="43"/>
      <c r="I85" s="43"/>
      <c r="J85" s="43"/>
      <c r="K85" s="26"/>
      <c r="L85" s="27"/>
    </row>
    <row r="86" spans="3:19" x14ac:dyDescent="0.25">
      <c r="C86" s="5"/>
      <c r="D86" s="37" t="s">
        <v>50</v>
      </c>
      <c r="E86" s="38">
        <v>920</v>
      </c>
      <c r="F86" s="39">
        <f t="shared" si="1"/>
        <v>0</v>
      </c>
      <c r="G86" s="43"/>
      <c r="H86" s="43"/>
      <c r="I86" s="43"/>
      <c r="J86" s="43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VID983055:VIH983075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VRZ983055:VSD983075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WBV983055:WBZ983075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WVN983055:WVR983075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LR983055:WLV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F15:J35 F63:J72 F59:J61 F37:J57 F74:J8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view="pageBreakPreview" topLeftCell="C7" zoomScaleNormal="100" zoomScaleSheetLayoutView="100" workbookViewId="0">
      <selection activeCell="G79" sqref="G79:J80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33" t="s">
        <v>64</v>
      </c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47" t="s">
        <v>14</v>
      </c>
      <c r="E11" s="47" t="s">
        <v>15</v>
      </c>
      <c r="F11" s="47" t="s">
        <v>16</v>
      </c>
      <c r="G11" s="47" t="s">
        <v>17</v>
      </c>
      <c r="H11" s="47"/>
      <c r="I11" s="47"/>
      <c r="J11" s="47"/>
      <c r="K11" s="14"/>
    </row>
    <row r="12" spans="1:17" ht="15" customHeight="1" x14ac:dyDescent="0.25">
      <c r="C12" s="5"/>
      <c r="D12" s="47"/>
      <c r="E12" s="47"/>
      <c r="F12" s="47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ht="12" customHeight="1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25">
      <c r="C14" s="18"/>
      <c r="D14" s="46" t="s">
        <v>22</v>
      </c>
      <c r="E14" s="46"/>
      <c r="F14" s="46"/>
      <c r="G14" s="46"/>
      <c r="H14" s="46"/>
      <c r="I14" s="46"/>
      <c r="J14" s="46"/>
      <c r="K14" s="19"/>
    </row>
    <row r="15" spans="1:17" s="17" customFormat="1" ht="22.5" x14ac:dyDescent="0.25">
      <c r="C15" s="18"/>
      <c r="D15" s="37" t="s">
        <v>23</v>
      </c>
      <c r="E15" s="38">
        <v>10</v>
      </c>
      <c r="F15" s="39">
        <f>SUM(G15:J15)</f>
        <v>2633.8009999999999</v>
      </c>
      <c r="G15" s="40">
        <f>G18</f>
        <v>2063.1439999999998</v>
      </c>
      <c r="H15" s="40">
        <f>H18</f>
        <v>0</v>
      </c>
      <c r="I15" s="40">
        <f>I18</f>
        <v>570.65700000000004</v>
      </c>
      <c r="J15" s="40">
        <f>J18</f>
        <v>0</v>
      </c>
      <c r="K15" s="19"/>
    </row>
    <row r="16" spans="1:17" s="17" customFormat="1" ht="15" customHeight="1" x14ac:dyDescent="0.25">
      <c r="C16" s="18"/>
      <c r="D16" s="37" t="s">
        <v>24</v>
      </c>
      <c r="E16" s="38">
        <v>20</v>
      </c>
      <c r="F16" s="39">
        <f t="shared" ref="F16:F79" si="0">SUM(G16:J16)</f>
        <v>0</v>
      </c>
      <c r="G16" s="40"/>
      <c r="H16" s="40"/>
      <c r="I16" s="40"/>
      <c r="J16" s="40"/>
      <c r="K16" s="19"/>
    </row>
    <row r="17" spans="3:11" s="17" customFormat="1" ht="15" customHeight="1" x14ac:dyDescent="0.25">
      <c r="C17" s="18"/>
      <c r="D17" s="37" t="s">
        <v>25</v>
      </c>
      <c r="E17" s="38">
        <v>30</v>
      </c>
      <c r="F17" s="39">
        <f t="shared" si="0"/>
        <v>0</v>
      </c>
      <c r="G17" s="40"/>
      <c r="H17" s="40"/>
      <c r="I17" s="40"/>
      <c r="J17" s="40"/>
      <c r="K17" s="19"/>
    </row>
    <row r="18" spans="3:11" s="17" customFormat="1" ht="15" customHeight="1" x14ac:dyDescent="0.25">
      <c r="C18" s="18"/>
      <c r="D18" s="37" t="s">
        <v>26</v>
      </c>
      <c r="E18" s="38">
        <v>40</v>
      </c>
      <c r="F18" s="39">
        <f t="shared" si="0"/>
        <v>2633.8009999999999</v>
      </c>
      <c r="G18" s="40">
        <v>2063.1439999999998</v>
      </c>
      <c r="H18" s="40">
        <v>0</v>
      </c>
      <c r="I18" s="40">
        <v>570.65700000000004</v>
      </c>
      <c r="J18" s="40">
        <v>0</v>
      </c>
      <c r="K18" s="19"/>
    </row>
    <row r="19" spans="3:11" s="17" customFormat="1" ht="22.5" x14ac:dyDescent="0.25">
      <c r="C19" s="18"/>
      <c r="D19" s="37" t="s">
        <v>27</v>
      </c>
      <c r="E19" s="38">
        <v>50</v>
      </c>
      <c r="F19" s="39">
        <f t="shared" si="0"/>
        <v>4353.2404999999999</v>
      </c>
      <c r="G19" s="40"/>
      <c r="H19" s="40"/>
      <c r="I19" s="40">
        <f>I20</f>
        <v>2063.1439999999998</v>
      </c>
      <c r="J19" s="40">
        <f>J22</f>
        <v>2290.0964999999997</v>
      </c>
      <c r="K19" s="19"/>
    </row>
    <row r="20" spans="3:11" s="17" customFormat="1" ht="15" customHeight="1" x14ac:dyDescent="0.25">
      <c r="C20" s="18"/>
      <c r="D20" s="37" t="s">
        <v>18</v>
      </c>
      <c r="E20" s="38">
        <v>60</v>
      </c>
      <c r="F20" s="39">
        <f t="shared" si="0"/>
        <v>2063.1439999999998</v>
      </c>
      <c r="G20" s="40"/>
      <c r="H20" s="40"/>
      <c r="I20" s="40">
        <f>G18</f>
        <v>2063.1439999999998</v>
      </c>
      <c r="J20" s="40"/>
      <c r="K20" s="19"/>
    </row>
    <row r="21" spans="3:11" s="17" customFormat="1" ht="15" customHeight="1" x14ac:dyDescent="0.25">
      <c r="C21" s="18"/>
      <c r="D21" s="37" t="s">
        <v>19</v>
      </c>
      <c r="E21" s="38">
        <v>70</v>
      </c>
      <c r="F21" s="39">
        <f t="shared" si="0"/>
        <v>0</v>
      </c>
      <c r="G21" s="40"/>
      <c r="H21" s="40"/>
      <c r="I21" s="40"/>
      <c r="J21" s="40"/>
      <c r="K21" s="19"/>
    </row>
    <row r="22" spans="3:11" s="17" customFormat="1" ht="15" customHeight="1" x14ac:dyDescent="0.25">
      <c r="C22" s="18"/>
      <c r="D22" s="37" t="s">
        <v>20</v>
      </c>
      <c r="E22" s="38">
        <v>80</v>
      </c>
      <c r="F22" s="39">
        <f t="shared" si="0"/>
        <v>2290.0964999999997</v>
      </c>
      <c r="G22" s="40"/>
      <c r="H22" s="40"/>
      <c r="I22" s="40"/>
      <c r="J22" s="40">
        <f>J26+J33</f>
        <v>2290.0964999999997</v>
      </c>
      <c r="K22" s="19"/>
    </row>
    <row r="23" spans="3:11" s="17" customFormat="1" ht="15" customHeight="1" x14ac:dyDescent="0.25">
      <c r="C23" s="18"/>
      <c r="D23" s="37" t="s">
        <v>28</v>
      </c>
      <c r="E23" s="38">
        <v>90</v>
      </c>
      <c r="F23" s="39">
        <f t="shared" si="0"/>
        <v>0</v>
      </c>
      <c r="G23" s="40"/>
      <c r="H23" s="40"/>
      <c r="I23" s="40"/>
      <c r="J23" s="40"/>
      <c r="K23" s="19"/>
    </row>
    <row r="24" spans="3:11" s="17" customFormat="1" ht="15" customHeight="1" x14ac:dyDescent="0.25">
      <c r="C24" s="18"/>
      <c r="D24" s="37" t="s">
        <v>29</v>
      </c>
      <c r="E24" s="38">
        <v>100</v>
      </c>
      <c r="F24" s="39">
        <f t="shared" si="0"/>
        <v>2521.8360000000002</v>
      </c>
      <c r="G24" s="40">
        <v>0</v>
      </c>
      <c r="H24" s="40">
        <v>0</v>
      </c>
      <c r="I24" s="40">
        <f>I26</f>
        <v>310.11500000000001</v>
      </c>
      <c r="J24" s="40">
        <f>J26</f>
        <v>2211.721</v>
      </c>
      <c r="K24" s="19"/>
    </row>
    <row r="25" spans="3:11" s="17" customFormat="1" ht="22.5" x14ac:dyDescent="0.25">
      <c r="C25" s="18"/>
      <c r="D25" s="37" t="s">
        <v>30</v>
      </c>
      <c r="E25" s="38">
        <v>110</v>
      </c>
      <c r="F25" s="39">
        <f t="shared" si="0"/>
        <v>0</v>
      </c>
      <c r="G25" s="40"/>
      <c r="H25" s="40"/>
      <c r="I25" s="40"/>
      <c r="J25" s="40"/>
      <c r="K25" s="19"/>
    </row>
    <row r="26" spans="3:11" s="17" customFormat="1" ht="15" customHeight="1" x14ac:dyDescent="0.25">
      <c r="C26" s="18"/>
      <c r="D26" s="37" t="s">
        <v>31</v>
      </c>
      <c r="E26" s="38">
        <v>120</v>
      </c>
      <c r="F26" s="39">
        <f t="shared" si="0"/>
        <v>2521.8360000000002</v>
      </c>
      <c r="G26" s="40">
        <v>0</v>
      </c>
      <c r="H26" s="40">
        <v>0</v>
      </c>
      <c r="I26" s="40">
        <v>310.11500000000001</v>
      </c>
      <c r="J26" s="40">
        <v>2211.721</v>
      </c>
      <c r="K26" s="19"/>
    </row>
    <row r="27" spans="3:11" s="17" customFormat="1" ht="22.5" x14ac:dyDescent="0.25">
      <c r="C27" s="18"/>
      <c r="D27" s="37" t="s">
        <v>32</v>
      </c>
      <c r="E27" s="38">
        <v>130</v>
      </c>
      <c r="F27" s="39">
        <f t="shared" si="0"/>
        <v>0</v>
      </c>
      <c r="G27" s="40"/>
      <c r="H27" s="40"/>
      <c r="I27" s="40"/>
      <c r="J27" s="40"/>
      <c r="K27" s="19"/>
    </row>
    <row r="28" spans="3:11" s="17" customFormat="1" ht="15" customHeight="1" x14ac:dyDescent="0.25">
      <c r="C28" s="18"/>
      <c r="D28" s="37" t="s">
        <v>33</v>
      </c>
      <c r="E28" s="38">
        <v>140</v>
      </c>
      <c r="F28" s="39">
        <f t="shared" si="0"/>
        <v>0</v>
      </c>
      <c r="G28" s="40"/>
      <c r="H28" s="40"/>
      <c r="I28" s="40"/>
      <c r="J28" s="40"/>
      <c r="K28" s="19"/>
    </row>
    <row r="29" spans="3:11" s="17" customFormat="1" ht="15" customHeight="1" x14ac:dyDescent="0.25">
      <c r="C29" s="18"/>
      <c r="D29" s="37" t="s">
        <v>34</v>
      </c>
      <c r="E29" s="38">
        <v>150</v>
      </c>
      <c r="F29" s="39">
        <f t="shared" si="0"/>
        <v>4353.2404999999999</v>
      </c>
      <c r="G29" s="40">
        <f>G18</f>
        <v>2063.1439999999998</v>
      </c>
      <c r="H29" s="40"/>
      <c r="I29" s="40">
        <f>J19</f>
        <v>2290.0964999999997</v>
      </c>
      <c r="J29" s="40"/>
      <c r="K29" s="19"/>
    </row>
    <row r="30" spans="3:11" s="17" customFormat="1" ht="15" customHeight="1" x14ac:dyDescent="0.25">
      <c r="C30" s="18"/>
      <c r="D30" s="37" t="s">
        <v>35</v>
      </c>
      <c r="E30" s="38">
        <v>160</v>
      </c>
      <c r="F30" s="39">
        <f t="shared" si="0"/>
        <v>0</v>
      </c>
      <c r="G30" s="40"/>
      <c r="H30" s="40"/>
      <c r="I30" s="40"/>
      <c r="J30" s="40"/>
      <c r="K30" s="19"/>
    </row>
    <row r="31" spans="3:11" s="17" customFormat="1" ht="22.5" x14ac:dyDescent="0.25">
      <c r="C31" s="18"/>
      <c r="D31" s="37" t="s">
        <v>36</v>
      </c>
      <c r="E31" s="38">
        <v>170</v>
      </c>
      <c r="F31" s="39">
        <f t="shared" si="0"/>
        <v>0</v>
      </c>
      <c r="G31" s="40"/>
      <c r="H31" s="40"/>
      <c r="I31" s="40"/>
      <c r="J31" s="40"/>
      <c r="K31" s="19"/>
    </row>
    <row r="32" spans="3:11" s="17" customFormat="1" ht="22.5" x14ac:dyDescent="0.25">
      <c r="C32" s="18"/>
      <c r="D32" s="37" t="s">
        <v>37</v>
      </c>
      <c r="E32" s="38">
        <v>180</v>
      </c>
      <c r="F32" s="39">
        <f t="shared" si="0"/>
        <v>0</v>
      </c>
      <c r="G32" s="40"/>
      <c r="H32" s="40"/>
      <c r="I32" s="40"/>
      <c r="J32" s="40"/>
      <c r="K32" s="19"/>
    </row>
    <row r="33" spans="3:11" s="17" customFormat="1" ht="15" customHeight="1" x14ac:dyDescent="0.25">
      <c r="C33" s="18"/>
      <c r="D33" s="37" t="s">
        <v>38</v>
      </c>
      <c r="E33" s="38">
        <v>190</v>
      </c>
      <c r="F33" s="39">
        <f t="shared" si="0"/>
        <v>111.96499999999969</v>
      </c>
      <c r="G33" s="40">
        <v>0</v>
      </c>
      <c r="H33" s="40">
        <v>0</v>
      </c>
      <c r="I33" s="40">
        <f>(F15-F24)*0.3</f>
        <v>33.589499999999909</v>
      </c>
      <c r="J33" s="40">
        <f>F15-F24-I33</f>
        <v>78.375499999999789</v>
      </c>
      <c r="K33" s="19"/>
    </row>
    <row r="34" spans="3:11" s="17" customFormat="1" ht="15" customHeight="1" x14ac:dyDescent="0.25">
      <c r="C34" s="18"/>
      <c r="D34" s="37" t="s">
        <v>39</v>
      </c>
      <c r="E34" s="38">
        <v>200</v>
      </c>
      <c r="F34" s="39">
        <f t="shared" si="0"/>
        <v>0</v>
      </c>
      <c r="G34" s="40">
        <v>0</v>
      </c>
      <c r="H34" s="40">
        <v>0</v>
      </c>
      <c r="I34" s="40">
        <v>0</v>
      </c>
      <c r="J34" s="40">
        <v>0</v>
      </c>
      <c r="K34" s="19"/>
    </row>
    <row r="35" spans="3:11" s="17" customFormat="1" ht="15" customHeight="1" x14ac:dyDescent="0.25">
      <c r="C35" s="18"/>
      <c r="D35" s="37" t="s">
        <v>40</v>
      </c>
      <c r="E35" s="38">
        <v>210</v>
      </c>
      <c r="F35" s="39">
        <f t="shared" si="0"/>
        <v>0</v>
      </c>
      <c r="G35" s="39">
        <f>(G15+G19+G31)-(G24+G29+G30+G32+G33)</f>
        <v>0</v>
      </c>
      <c r="H35" s="39">
        <f>(H15+H19+H31)-(H24+H29+H30+H32+H33)</f>
        <v>0</v>
      </c>
      <c r="I35" s="39">
        <f>(I15+I19+I31)-(I24+I29+I30+I32+I33)</f>
        <v>0</v>
      </c>
      <c r="J35" s="39">
        <f>(J15+J19+J31)-(J24+J29+J30+J32+J33)</f>
        <v>0</v>
      </c>
      <c r="K35" s="19"/>
    </row>
    <row r="36" spans="3:11" s="17" customFormat="1" ht="15" customHeight="1" x14ac:dyDescent="0.25">
      <c r="C36" s="18"/>
      <c r="D36" s="46" t="s">
        <v>41</v>
      </c>
      <c r="E36" s="46"/>
      <c r="F36" s="46"/>
      <c r="G36" s="46"/>
      <c r="H36" s="46"/>
      <c r="I36" s="46"/>
      <c r="J36" s="46"/>
      <c r="K36" s="19"/>
    </row>
    <row r="37" spans="3:11" s="17" customFormat="1" ht="22.5" x14ac:dyDescent="0.25">
      <c r="C37" s="18"/>
      <c r="D37" s="37" t="s">
        <v>23</v>
      </c>
      <c r="E37" s="38">
        <v>300</v>
      </c>
      <c r="F37" s="39">
        <f t="shared" si="0"/>
        <v>4.8741000000000003</v>
      </c>
      <c r="G37" s="40">
        <f>G40</f>
        <v>3.8456649000000001</v>
      </c>
      <c r="H37" s="40">
        <v>0</v>
      </c>
      <c r="I37" s="40">
        <f>I40</f>
        <v>1.0284351</v>
      </c>
      <c r="J37" s="40">
        <v>0</v>
      </c>
      <c r="K37" s="19"/>
    </row>
    <row r="38" spans="3:11" s="17" customFormat="1" ht="15" customHeight="1" x14ac:dyDescent="0.25">
      <c r="C38" s="18"/>
      <c r="D38" s="37" t="s">
        <v>24</v>
      </c>
      <c r="E38" s="38">
        <v>310</v>
      </c>
      <c r="F38" s="39">
        <f t="shared" si="0"/>
        <v>0</v>
      </c>
      <c r="G38" s="40"/>
      <c r="H38" s="40"/>
      <c r="I38" s="40"/>
      <c r="J38" s="40"/>
      <c r="K38" s="19"/>
    </row>
    <row r="39" spans="3:11" s="17" customFormat="1" ht="15" customHeight="1" x14ac:dyDescent="0.25">
      <c r="C39" s="18"/>
      <c r="D39" s="37" t="s">
        <v>25</v>
      </c>
      <c r="E39" s="38">
        <v>320</v>
      </c>
      <c r="F39" s="39">
        <f t="shared" si="0"/>
        <v>0</v>
      </c>
      <c r="G39" s="40"/>
      <c r="H39" s="40"/>
      <c r="I39" s="40"/>
      <c r="J39" s="40"/>
      <c r="K39" s="19"/>
    </row>
    <row r="40" spans="3:11" s="17" customFormat="1" ht="15" customHeight="1" x14ac:dyDescent="0.25">
      <c r="C40" s="18"/>
      <c r="D40" s="37" t="s">
        <v>26</v>
      </c>
      <c r="E40" s="38">
        <v>330</v>
      </c>
      <c r="F40" s="39">
        <f t="shared" si="0"/>
        <v>4.8741000000000003</v>
      </c>
      <c r="G40" s="40">
        <f>4.8741-I40</f>
        <v>3.8456649000000001</v>
      </c>
      <c r="H40" s="40">
        <v>0</v>
      </c>
      <c r="I40" s="40">
        <f>4.8741*0.211</f>
        <v>1.0284351</v>
      </c>
      <c r="J40" s="40">
        <v>0</v>
      </c>
      <c r="K40" s="19"/>
    </row>
    <row r="41" spans="3:11" s="17" customFormat="1" ht="22.5" x14ac:dyDescent="0.25">
      <c r="C41" s="18"/>
      <c r="D41" s="37" t="s">
        <v>27</v>
      </c>
      <c r="E41" s="38">
        <v>340</v>
      </c>
      <c r="F41" s="39">
        <f t="shared" si="0"/>
        <v>7.5851332300000003</v>
      </c>
      <c r="G41" s="40"/>
      <c r="H41" s="40"/>
      <c r="I41" s="40">
        <f>I42</f>
        <v>3.8456649000000001</v>
      </c>
      <c r="J41" s="40">
        <f>J44</f>
        <v>3.7394683300000007</v>
      </c>
      <c r="K41" s="19"/>
    </row>
    <row r="42" spans="3:11" s="17" customFormat="1" ht="15" customHeight="1" x14ac:dyDescent="0.25">
      <c r="C42" s="18"/>
      <c r="D42" s="37" t="s">
        <v>18</v>
      </c>
      <c r="E42" s="38">
        <v>350</v>
      </c>
      <c r="F42" s="39">
        <f t="shared" si="0"/>
        <v>3.8456649000000001</v>
      </c>
      <c r="G42" s="40"/>
      <c r="H42" s="40"/>
      <c r="I42" s="40">
        <f>G40</f>
        <v>3.8456649000000001</v>
      </c>
      <c r="J42" s="40"/>
      <c r="K42" s="19"/>
    </row>
    <row r="43" spans="3:11" s="17" customFormat="1" ht="15" customHeight="1" x14ac:dyDescent="0.25">
      <c r="C43" s="18"/>
      <c r="D43" s="37" t="s">
        <v>19</v>
      </c>
      <c r="E43" s="38">
        <v>360</v>
      </c>
      <c r="F43" s="39">
        <f t="shared" si="0"/>
        <v>0</v>
      </c>
      <c r="G43" s="40"/>
      <c r="H43" s="40"/>
      <c r="I43" s="40"/>
      <c r="J43" s="40"/>
      <c r="K43" s="19"/>
    </row>
    <row r="44" spans="3:11" s="17" customFormat="1" ht="15" customHeight="1" x14ac:dyDescent="0.25">
      <c r="C44" s="18"/>
      <c r="D44" s="37" t="s">
        <v>20</v>
      </c>
      <c r="E44" s="38">
        <v>370</v>
      </c>
      <c r="F44" s="39">
        <f t="shared" si="0"/>
        <v>3.7394683300000007</v>
      </c>
      <c r="G44" s="40"/>
      <c r="H44" s="40"/>
      <c r="I44" s="40"/>
      <c r="J44" s="40">
        <f>J48+J55</f>
        <v>3.7394683300000007</v>
      </c>
      <c r="K44" s="19"/>
    </row>
    <row r="45" spans="3:11" s="17" customFormat="1" ht="15" customHeight="1" x14ac:dyDescent="0.25">
      <c r="C45" s="18"/>
      <c r="D45" s="37" t="s">
        <v>28</v>
      </c>
      <c r="E45" s="38">
        <v>380</v>
      </c>
      <c r="F45" s="39">
        <f t="shared" si="0"/>
        <v>0</v>
      </c>
      <c r="G45" s="40"/>
      <c r="H45" s="40"/>
      <c r="I45" s="40"/>
      <c r="J45" s="40"/>
      <c r="K45" s="19"/>
    </row>
    <row r="46" spans="3:11" s="17" customFormat="1" ht="15" customHeight="1" x14ac:dyDescent="0.25">
      <c r="C46" s="18"/>
      <c r="D46" s="37" t="s">
        <v>29</v>
      </c>
      <c r="E46" s="38">
        <v>390</v>
      </c>
      <c r="F46" s="39">
        <f t="shared" si="0"/>
        <v>4.6733000000000002</v>
      </c>
      <c r="G46" s="40">
        <v>0</v>
      </c>
      <c r="H46" s="40">
        <v>0</v>
      </c>
      <c r="I46" s="40">
        <f>I48</f>
        <v>1.07439167</v>
      </c>
      <c r="J46" s="40">
        <f>J48</f>
        <v>3.5989083300000004</v>
      </c>
      <c r="K46" s="19"/>
    </row>
    <row r="47" spans="3:11" s="17" customFormat="1" ht="22.5" x14ac:dyDescent="0.25">
      <c r="C47" s="18"/>
      <c r="D47" s="37" t="s">
        <v>30</v>
      </c>
      <c r="E47" s="38">
        <v>400</v>
      </c>
      <c r="F47" s="39">
        <f t="shared" si="0"/>
        <v>0</v>
      </c>
      <c r="G47" s="40"/>
      <c r="H47" s="40"/>
      <c r="I47" s="40"/>
      <c r="J47" s="40"/>
      <c r="K47" s="19"/>
    </row>
    <row r="48" spans="3:11" s="17" customFormat="1" ht="15" customHeight="1" x14ac:dyDescent="0.25">
      <c r="C48" s="18"/>
      <c r="D48" s="37" t="s">
        <v>31</v>
      </c>
      <c r="E48" s="38">
        <v>410</v>
      </c>
      <c r="F48" s="39">
        <f t="shared" si="0"/>
        <v>4.6733000000000002</v>
      </c>
      <c r="G48" s="40">
        <v>0</v>
      </c>
      <c r="H48" s="40">
        <v>0</v>
      </c>
      <c r="I48" s="40">
        <f>4.6733*0.2299</f>
        <v>1.07439167</v>
      </c>
      <c r="J48" s="40">
        <f>4.6733-I48</f>
        <v>3.5989083300000004</v>
      </c>
      <c r="K48" s="19"/>
    </row>
    <row r="49" spans="3:11" s="17" customFormat="1" ht="15" customHeight="1" x14ac:dyDescent="0.25">
      <c r="C49" s="18"/>
      <c r="D49" s="37" t="s">
        <v>42</v>
      </c>
      <c r="E49" s="38">
        <v>420</v>
      </c>
      <c r="F49" s="39">
        <f t="shared" si="0"/>
        <v>0</v>
      </c>
      <c r="G49" s="40"/>
      <c r="H49" s="40"/>
      <c r="I49" s="40"/>
      <c r="J49" s="40"/>
      <c r="K49" s="19"/>
    </row>
    <row r="50" spans="3:11" s="17" customFormat="1" ht="15" customHeight="1" x14ac:dyDescent="0.25">
      <c r="C50" s="18"/>
      <c r="D50" s="37" t="s">
        <v>33</v>
      </c>
      <c r="E50" s="38">
        <v>430</v>
      </c>
      <c r="F50" s="39">
        <f t="shared" si="0"/>
        <v>0</v>
      </c>
      <c r="G50" s="40"/>
      <c r="H50" s="40"/>
      <c r="I50" s="40"/>
      <c r="J50" s="40"/>
      <c r="K50" s="19"/>
    </row>
    <row r="51" spans="3:11" s="17" customFormat="1" ht="15" customHeight="1" x14ac:dyDescent="0.25">
      <c r="C51" s="18"/>
      <c r="D51" s="37" t="s">
        <v>34</v>
      </c>
      <c r="E51" s="38">
        <v>440</v>
      </c>
      <c r="F51" s="39">
        <f t="shared" si="0"/>
        <v>7.5851332300000003</v>
      </c>
      <c r="G51" s="40">
        <f>I42</f>
        <v>3.8456649000000001</v>
      </c>
      <c r="H51" s="40"/>
      <c r="I51" s="40">
        <f>J44</f>
        <v>3.7394683300000007</v>
      </c>
      <c r="J51" s="40"/>
      <c r="K51" s="19"/>
    </row>
    <row r="52" spans="3:11" s="17" customFormat="1" ht="15" customHeight="1" x14ac:dyDescent="0.25">
      <c r="C52" s="18"/>
      <c r="D52" s="37" t="s">
        <v>35</v>
      </c>
      <c r="E52" s="38">
        <v>450</v>
      </c>
      <c r="F52" s="39">
        <f t="shared" si="0"/>
        <v>0</v>
      </c>
      <c r="G52" s="40"/>
      <c r="H52" s="40"/>
      <c r="I52" s="40"/>
      <c r="J52" s="40"/>
      <c r="K52" s="19"/>
    </row>
    <row r="53" spans="3:11" s="17" customFormat="1" ht="22.5" x14ac:dyDescent="0.25">
      <c r="C53" s="18"/>
      <c r="D53" s="37" t="s">
        <v>36</v>
      </c>
      <c r="E53" s="38">
        <v>460</v>
      </c>
      <c r="F53" s="39">
        <f t="shared" si="0"/>
        <v>0</v>
      </c>
      <c r="G53" s="40"/>
      <c r="H53" s="40"/>
      <c r="I53" s="40"/>
      <c r="J53" s="40"/>
      <c r="K53" s="19"/>
    </row>
    <row r="54" spans="3:11" s="17" customFormat="1" ht="22.5" x14ac:dyDescent="0.25">
      <c r="C54" s="18"/>
      <c r="D54" s="37" t="s">
        <v>37</v>
      </c>
      <c r="E54" s="38">
        <v>470</v>
      </c>
      <c r="F54" s="39">
        <f t="shared" si="0"/>
        <v>0</v>
      </c>
      <c r="G54" s="40"/>
      <c r="H54" s="40"/>
      <c r="I54" s="40"/>
      <c r="J54" s="40"/>
      <c r="K54" s="19"/>
    </row>
    <row r="55" spans="3:11" s="17" customFormat="1" ht="15" customHeight="1" x14ac:dyDescent="0.25">
      <c r="C55" s="18"/>
      <c r="D55" s="37" t="s">
        <v>38</v>
      </c>
      <c r="E55" s="38">
        <v>480</v>
      </c>
      <c r="F55" s="39">
        <f t="shared" si="0"/>
        <v>0.20080000000000009</v>
      </c>
      <c r="G55" s="40">
        <v>0</v>
      </c>
      <c r="H55" s="40">
        <v>0</v>
      </c>
      <c r="I55" s="40">
        <f>(F37-F46)*0.3</f>
        <v>6.0240000000000023E-2</v>
      </c>
      <c r="J55" s="40">
        <f>F37-F46-I55</f>
        <v>0.14056000000000007</v>
      </c>
      <c r="K55" s="19"/>
    </row>
    <row r="56" spans="3:11" s="17" customFormat="1" ht="15" customHeight="1" x14ac:dyDescent="0.25">
      <c r="C56" s="18"/>
      <c r="D56" s="37" t="s">
        <v>39</v>
      </c>
      <c r="E56" s="38">
        <v>490</v>
      </c>
      <c r="F56" s="39">
        <f t="shared" si="0"/>
        <v>0</v>
      </c>
      <c r="G56" s="40">
        <v>0</v>
      </c>
      <c r="H56" s="40">
        <v>0</v>
      </c>
      <c r="I56" s="40">
        <v>0</v>
      </c>
      <c r="J56" s="40">
        <v>0</v>
      </c>
      <c r="K56" s="19"/>
    </row>
    <row r="57" spans="3:11" s="17" customFormat="1" ht="15" customHeight="1" x14ac:dyDescent="0.25">
      <c r="C57" s="18"/>
      <c r="D57" s="37" t="s">
        <v>40</v>
      </c>
      <c r="E57" s="38">
        <v>500</v>
      </c>
      <c r="F57" s="39">
        <f t="shared" si="0"/>
        <v>0</v>
      </c>
      <c r="G57" s="39">
        <f>(G37+G41+G53)-(G46+G51+G52+G54+G55)</f>
        <v>0</v>
      </c>
      <c r="H57" s="39">
        <f>(H37+H41+H53)-(H46+H51+H52+H54+H55)</f>
        <v>0</v>
      </c>
      <c r="I57" s="39">
        <f>(I37+I41+I53)-(I46+I51+I52+I54+I55)</f>
        <v>0</v>
      </c>
      <c r="J57" s="39">
        <f>(J37+J41+J53)-(J46+J51+J52+J54+J55)</f>
        <v>0</v>
      </c>
      <c r="K57" s="19"/>
    </row>
    <row r="58" spans="3:11" s="17" customFormat="1" ht="15" customHeight="1" x14ac:dyDescent="0.25">
      <c r="C58" s="18"/>
      <c r="D58" s="46" t="s">
        <v>41</v>
      </c>
      <c r="E58" s="46"/>
      <c r="F58" s="46"/>
      <c r="G58" s="46"/>
      <c r="H58" s="46"/>
      <c r="I58" s="46"/>
      <c r="J58" s="46"/>
      <c r="K58" s="19"/>
    </row>
    <row r="59" spans="3:11" s="17" customFormat="1" ht="15" customHeight="1" x14ac:dyDescent="0.25">
      <c r="C59" s="18"/>
      <c r="D59" s="37" t="s">
        <v>43</v>
      </c>
      <c r="E59" s="38">
        <v>600</v>
      </c>
      <c r="F59" s="39">
        <f t="shared" si="0"/>
        <v>4.6733000000000002</v>
      </c>
      <c r="G59" s="40"/>
      <c r="H59" s="40"/>
      <c r="I59" s="40">
        <f>I48</f>
        <v>1.07439167</v>
      </c>
      <c r="J59" s="40">
        <f>J48</f>
        <v>3.5989083300000004</v>
      </c>
      <c r="K59" s="19"/>
    </row>
    <row r="60" spans="3:11" s="17" customFormat="1" ht="15" customHeight="1" x14ac:dyDescent="0.25">
      <c r="C60" s="18"/>
      <c r="D60" s="37" t="s">
        <v>44</v>
      </c>
      <c r="E60" s="38">
        <v>610</v>
      </c>
      <c r="F60" s="39">
        <f t="shared" si="0"/>
        <v>0</v>
      </c>
      <c r="G60" s="40"/>
      <c r="H60" s="40"/>
      <c r="I60" s="40"/>
      <c r="J60" s="40"/>
      <c r="K60" s="19"/>
    </row>
    <row r="61" spans="3:11" s="17" customFormat="1" ht="15" customHeight="1" x14ac:dyDescent="0.25">
      <c r="C61" s="18"/>
      <c r="D61" s="37" t="s">
        <v>45</v>
      </c>
      <c r="E61" s="38">
        <v>620</v>
      </c>
      <c r="F61" s="39">
        <f t="shared" si="0"/>
        <v>0</v>
      </c>
      <c r="G61" s="40"/>
      <c r="H61" s="40"/>
      <c r="I61" s="40"/>
      <c r="J61" s="40"/>
      <c r="K61" s="19"/>
    </row>
    <row r="62" spans="3:11" s="17" customFormat="1" ht="15" customHeight="1" x14ac:dyDescent="0.25">
      <c r="C62" s="18"/>
      <c r="D62" s="46" t="s">
        <v>46</v>
      </c>
      <c r="E62" s="46"/>
      <c r="F62" s="46"/>
      <c r="G62" s="46"/>
      <c r="H62" s="46"/>
      <c r="I62" s="46"/>
      <c r="J62" s="46"/>
      <c r="K62" s="19"/>
    </row>
    <row r="63" spans="3:11" s="17" customFormat="1" ht="22.5" x14ac:dyDescent="0.25">
      <c r="C63" s="18"/>
      <c r="D63" s="37" t="s">
        <v>47</v>
      </c>
      <c r="E63" s="38">
        <v>700</v>
      </c>
      <c r="F63" s="39">
        <f t="shared" si="0"/>
        <v>0</v>
      </c>
      <c r="G63" s="40"/>
      <c r="H63" s="40"/>
      <c r="I63" s="40"/>
      <c r="J63" s="40"/>
      <c r="K63" s="19"/>
    </row>
    <row r="64" spans="3:11" ht="15" customHeight="1" x14ac:dyDescent="0.25">
      <c r="C64" s="5"/>
      <c r="D64" s="37" t="s">
        <v>48</v>
      </c>
      <c r="E64" s="38">
        <v>710</v>
      </c>
      <c r="F64" s="39">
        <f t="shared" si="0"/>
        <v>0</v>
      </c>
      <c r="G64" s="41"/>
      <c r="H64" s="41"/>
      <c r="I64" s="41"/>
      <c r="J64" s="41"/>
      <c r="K64" s="14"/>
    </row>
    <row r="65" spans="3:12" ht="15" customHeight="1" x14ac:dyDescent="0.25">
      <c r="C65" s="5"/>
      <c r="D65" s="37" t="s">
        <v>49</v>
      </c>
      <c r="E65" s="38">
        <v>720</v>
      </c>
      <c r="F65" s="39">
        <f t="shared" si="0"/>
        <v>0</v>
      </c>
      <c r="G65" s="41"/>
      <c r="H65" s="41"/>
      <c r="I65" s="41"/>
      <c r="J65" s="41"/>
      <c r="K65" s="14"/>
    </row>
    <row r="66" spans="3:12" ht="15" customHeight="1" x14ac:dyDescent="0.25">
      <c r="C66" s="5"/>
      <c r="D66" s="37" t="s">
        <v>50</v>
      </c>
      <c r="E66" s="38">
        <v>730</v>
      </c>
      <c r="F66" s="39">
        <f t="shared" si="0"/>
        <v>0</v>
      </c>
      <c r="G66" s="41"/>
      <c r="H66" s="41"/>
      <c r="I66" s="41"/>
      <c r="J66" s="41"/>
      <c r="K66" s="14"/>
    </row>
    <row r="67" spans="3:12" ht="15" customHeight="1" x14ac:dyDescent="0.25">
      <c r="C67" s="5"/>
      <c r="D67" s="37" t="s">
        <v>51</v>
      </c>
      <c r="E67" s="38">
        <v>740</v>
      </c>
      <c r="F67" s="39">
        <f t="shared" si="0"/>
        <v>0</v>
      </c>
      <c r="G67" s="41"/>
      <c r="H67" s="41"/>
      <c r="I67" s="41"/>
      <c r="J67" s="41"/>
      <c r="K67" s="14"/>
    </row>
    <row r="68" spans="3:12" ht="22.5" x14ac:dyDescent="0.25">
      <c r="C68" s="5"/>
      <c r="D68" s="37" t="s">
        <v>52</v>
      </c>
      <c r="E68" s="38">
        <v>750</v>
      </c>
      <c r="F68" s="39">
        <f t="shared" si="0"/>
        <v>2521.8360000000002</v>
      </c>
      <c r="G68" s="41">
        <f>G69</f>
        <v>0</v>
      </c>
      <c r="H68" s="41">
        <f>H69</f>
        <v>0</v>
      </c>
      <c r="I68" s="41">
        <f>I69</f>
        <v>310.11500000000001</v>
      </c>
      <c r="J68" s="41">
        <f>J69</f>
        <v>2211.721</v>
      </c>
      <c r="K68" s="14"/>
    </row>
    <row r="69" spans="3:12" ht="15" customHeight="1" x14ac:dyDescent="0.25">
      <c r="C69" s="5"/>
      <c r="D69" s="37" t="s">
        <v>48</v>
      </c>
      <c r="E69" s="38">
        <v>760</v>
      </c>
      <c r="F69" s="39">
        <f t="shared" si="0"/>
        <v>2521.8360000000002</v>
      </c>
      <c r="G69" s="41">
        <f>G26</f>
        <v>0</v>
      </c>
      <c r="H69" s="41">
        <f>H26</f>
        <v>0</v>
      </c>
      <c r="I69" s="41">
        <f>I26</f>
        <v>310.11500000000001</v>
      </c>
      <c r="J69" s="41">
        <f>J26</f>
        <v>2211.721</v>
      </c>
      <c r="K69" s="14"/>
    </row>
    <row r="70" spans="3:12" ht="15" customHeight="1" x14ac:dyDescent="0.25">
      <c r="C70" s="5"/>
      <c r="D70" s="37" t="s">
        <v>49</v>
      </c>
      <c r="E70" s="38">
        <v>770</v>
      </c>
      <c r="F70" s="39">
        <f t="shared" si="0"/>
        <v>0</v>
      </c>
      <c r="G70" s="41"/>
      <c r="H70" s="41"/>
      <c r="I70" s="41"/>
      <c r="J70" s="41"/>
      <c r="K70" s="14"/>
    </row>
    <row r="71" spans="3:12" ht="15" customHeight="1" x14ac:dyDescent="0.25">
      <c r="C71" s="5"/>
      <c r="D71" s="37" t="s">
        <v>50</v>
      </c>
      <c r="E71" s="38">
        <v>780</v>
      </c>
      <c r="F71" s="39">
        <f t="shared" si="0"/>
        <v>0</v>
      </c>
      <c r="G71" s="41"/>
      <c r="H71" s="41"/>
      <c r="I71" s="41"/>
      <c r="J71" s="41"/>
      <c r="K71" s="14"/>
    </row>
    <row r="72" spans="3:12" ht="15" customHeight="1" x14ac:dyDescent="0.25">
      <c r="C72" s="5"/>
      <c r="D72" s="37" t="s">
        <v>51</v>
      </c>
      <c r="E72" s="38">
        <v>790</v>
      </c>
      <c r="F72" s="39">
        <f t="shared" si="0"/>
        <v>0</v>
      </c>
      <c r="G72" s="41"/>
      <c r="H72" s="41"/>
      <c r="I72" s="41"/>
      <c r="J72" s="41"/>
      <c r="K72" s="14"/>
    </row>
    <row r="73" spans="3:12" ht="15" customHeight="1" x14ac:dyDescent="0.25">
      <c r="C73" s="5"/>
      <c r="D73" s="46" t="s">
        <v>53</v>
      </c>
      <c r="E73" s="46"/>
      <c r="F73" s="46"/>
      <c r="G73" s="46"/>
      <c r="H73" s="46"/>
      <c r="I73" s="46"/>
      <c r="J73" s="46"/>
      <c r="K73" s="14"/>
    </row>
    <row r="74" spans="3:12" ht="22.5" x14ac:dyDescent="0.25">
      <c r="C74" s="5"/>
      <c r="D74" s="37" t="s">
        <v>47</v>
      </c>
      <c r="E74" s="38">
        <v>800</v>
      </c>
      <c r="F74" s="39">
        <f t="shared" si="0"/>
        <v>0</v>
      </c>
      <c r="G74" s="41"/>
      <c r="H74" s="41"/>
      <c r="I74" s="41"/>
      <c r="J74" s="41"/>
      <c r="K74" s="14"/>
    </row>
    <row r="75" spans="3:12" ht="15" customHeight="1" x14ac:dyDescent="0.25">
      <c r="C75" s="5"/>
      <c r="D75" s="37" t="s">
        <v>48</v>
      </c>
      <c r="E75" s="38">
        <v>810</v>
      </c>
      <c r="F75" s="39">
        <f t="shared" si="0"/>
        <v>0</v>
      </c>
      <c r="G75" s="41"/>
      <c r="H75" s="41"/>
      <c r="I75" s="41"/>
      <c r="J75" s="41"/>
      <c r="K75" s="14"/>
    </row>
    <row r="76" spans="3:12" ht="15" customHeight="1" x14ac:dyDescent="0.25">
      <c r="C76" s="5"/>
      <c r="D76" s="37" t="s">
        <v>49</v>
      </c>
      <c r="E76" s="38">
        <v>820</v>
      </c>
      <c r="F76" s="39">
        <f t="shared" si="0"/>
        <v>0</v>
      </c>
      <c r="G76" s="41"/>
      <c r="H76" s="41"/>
      <c r="I76" s="41"/>
      <c r="J76" s="41"/>
      <c r="K76" s="14"/>
    </row>
    <row r="77" spans="3:12" ht="15" customHeight="1" x14ac:dyDescent="0.25">
      <c r="C77" s="5"/>
      <c r="D77" s="37" t="s">
        <v>50</v>
      </c>
      <c r="E77" s="38">
        <v>830</v>
      </c>
      <c r="F77" s="39">
        <f t="shared" si="0"/>
        <v>0</v>
      </c>
      <c r="G77" s="41"/>
      <c r="H77" s="41"/>
      <c r="I77" s="41"/>
      <c r="J77" s="41"/>
      <c r="K77" s="14"/>
    </row>
    <row r="78" spans="3:12" ht="15" customHeight="1" x14ac:dyDescent="0.25">
      <c r="C78" s="5"/>
      <c r="D78" s="37" t="s">
        <v>51</v>
      </c>
      <c r="E78" s="38">
        <v>840</v>
      </c>
      <c r="F78" s="39">
        <f t="shared" si="0"/>
        <v>0</v>
      </c>
      <c r="G78" s="41"/>
      <c r="H78" s="41"/>
      <c r="I78" s="41"/>
      <c r="J78" s="41"/>
      <c r="K78" s="14"/>
    </row>
    <row r="79" spans="3:12" ht="22.5" x14ac:dyDescent="0.25">
      <c r="C79" s="5"/>
      <c r="D79" s="37" t="s">
        <v>52</v>
      </c>
      <c r="E79" s="38">
        <v>850</v>
      </c>
      <c r="F79" s="39">
        <f t="shared" si="0"/>
        <v>3475.0900080000001</v>
      </c>
      <c r="G79" s="42">
        <f>G80</f>
        <v>0</v>
      </c>
      <c r="H79" s="42">
        <f>H80</f>
        <v>0</v>
      </c>
      <c r="I79" s="42">
        <f>I80</f>
        <v>427.33846999999997</v>
      </c>
      <c r="J79" s="42">
        <f>J80</f>
        <v>3047.751538</v>
      </c>
      <c r="K79" s="26"/>
      <c r="L79" s="27"/>
    </row>
    <row r="80" spans="3:12" ht="15" customHeight="1" x14ac:dyDescent="0.25">
      <c r="C80" s="5"/>
      <c r="D80" s="37" t="s">
        <v>48</v>
      </c>
      <c r="E80" s="38">
        <v>860</v>
      </c>
      <c r="F80" s="39">
        <f t="shared" ref="F80:F86" si="1">SUM(G80:J80)</f>
        <v>3475.0900080000001</v>
      </c>
      <c r="G80" s="42">
        <v>0</v>
      </c>
      <c r="H80" s="42">
        <v>0</v>
      </c>
      <c r="I80" s="41">
        <f>I69*1.378</f>
        <v>427.33846999999997</v>
      </c>
      <c r="J80" s="41">
        <f>J69*1.378</f>
        <v>3047.751538</v>
      </c>
      <c r="K80" s="26"/>
      <c r="L80" s="27"/>
    </row>
    <row r="81" spans="3:19" ht="15" customHeight="1" x14ac:dyDescent="0.25">
      <c r="C81" s="5"/>
      <c r="D81" s="37" t="s">
        <v>49</v>
      </c>
      <c r="E81" s="38">
        <v>870</v>
      </c>
      <c r="F81" s="39">
        <f t="shared" si="1"/>
        <v>0</v>
      </c>
      <c r="G81" s="42"/>
      <c r="H81" s="42"/>
      <c r="I81" s="42"/>
      <c r="J81" s="42"/>
      <c r="K81" s="26"/>
      <c r="L81" s="27"/>
    </row>
    <row r="82" spans="3:19" ht="15" customHeight="1" x14ac:dyDescent="0.25">
      <c r="C82" s="5"/>
      <c r="D82" s="37" t="s">
        <v>50</v>
      </c>
      <c r="E82" s="38">
        <v>880</v>
      </c>
      <c r="F82" s="39">
        <f t="shared" si="1"/>
        <v>0</v>
      </c>
      <c r="G82" s="41"/>
      <c r="H82" s="41"/>
      <c r="I82" s="41"/>
      <c r="J82" s="41"/>
      <c r="K82" s="26"/>
      <c r="L82" s="27"/>
    </row>
    <row r="83" spans="3:19" ht="15" customHeight="1" x14ac:dyDescent="0.25">
      <c r="C83" s="5"/>
      <c r="D83" s="37" t="s">
        <v>51</v>
      </c>
      <c r="E83" s="38">
        <v>890</v>
      </c>
      <c r="F83" s="39">
        <f t="shared" si="1"/>
        <v>0</v>
      </c>
      <c r="G83" s="43"/>
      <c r="H83" s="43"/>
      <c r="I83" s="43"/>
      <c r="J83" s="43"/>
      <c r="K83" s="26"/>
      <c r="L83" s="27"/>
    </row>
    <row r="84" spans="3:19" ht="15" customHeight="1" x14ac:dyDescent="0.25">
      <c r="C84" s="5"/>
      <c r="D84" s="37" t="s">
        <v>54</v>
      </c>
      <c r="E84" s="38">
        <v>900</v>
      </c>
      <c r="F84" s="39">
        <f t="shared" si="1"/>
        <v>0</v>
      </c>
      <c r="G84" s="43"/>
      <c r="H84" s="43"/>
      <c r="I84" s="43"/>
      <c r="J84" s="43"/>
      <c r="K84" s="26"/>
      <c r="L84" s="27"/>
    </row>
    <row r="85" spans="3:19" ht="15" customHeight="1" x14ac:dyDescent="0.25">
      <c r="C85" s="5"/>
      <c r="D85" s="37" t="s">
        <v>51</v>
      </c>
      <c r="E85" s="38">
        <v>910</v>
      </c>
      <c r="F85" s="39">
        <f t="shared" si="1"/>
        <v>0</v>
      </c>
      <c r="G85" s="43"/>
      <c r="H85" s="43"/>
      <c r="I85" s="43"/>
      <c r="J85" s="43"/>
      <c r="K85" s="26"/>
      <c r="L85" s="27"/>
    </row>
    <row r="86" spans="3:19" ht="15" customHeight="1" x14ac:dyDescent="0.25">
      <c r="C86" s="5"/>
      <c r="D86" s="37" t="s">
        <v>50</v>
      </c>
      <c r="E86" s="38">
        <v>920</v>
      </c>
      <c r="F86" s="39">
        <f t="shared" si="1"/>
        <v>0</v>
      </c>
      <c r="G86" s="43"/>
      <c r="H86" s="43"/>
      <c r="I86" s="43"/>
      <c r="J86" s="43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VID983055:VIH983075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WVN983055:WVR983075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VRZ983055:VSD983075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WBV983055:WBZ983075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LR983055:WLV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F37:J57 F63:J72 F59:J61 F15:J35 F74:J8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32"/>
  <sheetViews>
    <sheetView view="pageBreakPreview" topLeftCell="C7" zoomScaleNormal="100" zoomScaleSheetLayoutView="100" workbookViewId="0">
      <selection activeCell="G18" sqref="G1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33" t="s">
        <v>55</v>
      </c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47" t="s">
        <v>14</v>
      </c>
      <c r="E11" s="47" t="s">
        <v>15</v>
      </c>
      <c r="F11" s="47" t="s">
        <v>16</v>
      </c>
      <c r="G11" s="47" t="s">
        <v>17</v>
      </c>
      <c r="H11" s="47"/>
      <c r="I11" s="47"/>
      <c r="J11" s="47"/>
      <c r="K11" s="14"/>
    </row>
    <row r="12" spans="1:17" ht="15" customHeight="1" x14ac:dyDescent="0.25">
      <c r="C12" s="5"/>
      <c r="D12" s="47"/>
      <c r="E12" s="47"/>
      <c r="F12" s="47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ht="12" customHeight="1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25">
      <c r="C14" s="18"/>
      <c r="D14" s="48" t="s">
        <v>22</v>
      </c>
      <c r="E14" s="48"/>
      <c r="F14" s="48"/>
      <c r="G14" s="48"/>
      <c r="H14" s="48"/>
      <c r="I14" s="48"/>
      <c r="J14" s="48"/>
      <c r="K14" s="19"/>
    </row>
    <row r="15" spans="1:17" s="17" customFormat="1" ht="22.5" x14ac:dyDescent="0.25">
      <c r="C15" s="18"/>
      <c r="D15" s="20" t="s">
        <v>23</v>
      </c>
      <c r="E15" s="21">
        <v>10</v>
      </c>
      <c r="F15" s="22">
        <f>SUM(G15:J15)</f>
        <v>7881.3749999999991</v>
      </c>
      <c r="G15" s="23">
        <f>G18</f>
        <v>6112.3979999999992</v>
      </c>
      <c r="H15" s="23">
        <v>0</v>
      </c>
      <c r="I15" s="23">
        <f>I18</f>
        <v>1768.9769999999999</v>
      </c>
      <c r="J15" s="23">
        <f>J18</f>
        <v>0</v>
      </c>
      <c r="K15" s="19"/>
    </row>
    <row r="16" spans="1:17" s="17" customFormat="1" ht="15" customHeight="1" x14ac:dyDescent="0.25">
      <c r="C16" s="18"/>
      <c r="D16" s="20" t="s">
        <v>24</v>
      </c>
      <c r="E16" s="21">
        <v>20</v>
      </c>
      <c r="F16" s="22">
        <f t="shared" ref="F16:F79" si="0">SUM(G16:J16)</f>
        <v>0</v>
      </c>
      <c r="G16" s="23"/>
      <c r="H16" s="23"/>
      <c r="I16" s="23"/>
      <c r="J16" s="23"/>
      <c r="K16" s="19"/>
    </row>
    <row r="17" spans="3:11" s="17" customFormat="1" ht="15" customHeight="1" x14ac:dyDescent="0.25">
      <c r="C17" s="18"/>
      <c r="D17" s="20" t="s">
        <v>25</v>
      </c>
      <c r="E17" s="21">
        <v>30</v>
      </c>
      <c r="F17" s="22">
        <f t="shared" si="0"/>
        <v>0</v>
      </c>
      <c r="G17" s="23"/>
      <c r="H17" s="23"/>
      <c r="I17" s="23"/>
      <c r="J17" s="23"/>
      <c r="K17" s="19"/>
    </row>
    <row r="18" spans="3:11" s="17" customFormat="1" ht="15" customHeight="1" x14ac:dyDescent="0.25">
      <c r="C18" s="18"/>
      <c r="D18" s="20" t="s">
        <v>26</v>
      </c>
      <c r="E18" s="21">
        <v>40</v>
      </c>
      <c r="F18" s="22">
        <f t="shared" si="0"/>
        <v>7881.3749999999991</v>
      </c>
      <c r="G18" s="23">
        <f>январь!G18+февраль!G18+март!G18</f>
        <v>6112.3979999999992</v>
      </c>
      <c r="H18" s="23">
        <f>январь!H18+февраль!H18+март!H18</f>
        <v>0</v>
      </c>
      <c r="I18" s="23">
        <f>январь!I18+февраль!I18+март!I18</f>
        <v>1768.9769999999999</v>
      </c>
      <c r="J18" s="23">
        <f>январь!J18+февраль!J18+март!J18</f>
        <v>0</v>
      </c>
      <c r="K18" s="19"/>
    </row>
    <row r="19" spans="3:11" s="17" customFormat="1" ht="22.5" x14ac:dyDescent="0.25">
      <c r="C19" s="18"/>
      <c r="D19" s="20" t="s">
        <v>27</v>
      </c>
      <c r="E19" s="21">
        <v>50</v>
      </c>
      <c r="F19" s="22">
        <f t="shared" si="0"/>
        <v>12838.260899999999</v>
      </c>
      <c r="G19" s="23"/>
      <c r="H19" s="23"/>
      <c r="I19" s="23">
        <f>I20</f>
        <v>6112.3979999999992</v>
      </c>
      <c r="J19" s="23">
        <f>J22</f>
        <v>6725.8629000000001</v>
      </c>
      <c r="K19" s="19"/>
    </row>
    <row r="20" spans="3:11" s="17" customFormat="1" ht="15" customHeight="1" x14ac:dyDescent="0.25">
      <c r="C20" s="18"/>
      <c r="D20" s="20" t="s">
        <v>18</v>
      </c>
      <c r="E20" s="21">
        <v>60</v>
      </c>
      <c r="F20" s="22">
        <f t="shared" si="0"/>
        <v>6112.3979999999992</v>
      </c>
      <c r="G20" s="23"/>
      <c r="H20" s="23"/>
      <c r="I20" s="23">
        <f>G18</f>
        <v>6112.3979999999992</v>
      </c>
      <c r="J20" s="23"/>
      <c r="K20" s="19"/>
    </row>
    <row r="21" spans="3:11" s="17" customFormat="1" ht="15" customHeight="1" x14ac:dyDescent="0.25">
      <c r="C21" s="18"/>
      <c r="D21" s="20" t="s">
        <v>19</v>
      </c>
      <c r="E21" s="21">
        <v>70</v>
      </c>
      <c r="F21" s="22">
        <f t="shared" si="0"/>
        <v>0</v>
      </c>
      <c r="G21" s="23"/>
      <c r="H21" s="23"/>
      <c r="I21" s="23"/>
      <c r="J21" s="23"/>
      <c r="K21" s="19"/>
    </row>
    <row r="22" spans="3:11" s="17" customFormat="1" ht="15" customHeight="1" x14ac:dyDescent="0.25">
      <c r="C22" s="18"/>
      <c r="D22" s="20" t="s">
        <v>20</v>
      </c>
      <c r="E22" s="21">
        <v>80</v>
      </c>
      <c r="F22" s="22">
        <f t="shared" si="0"/>
        <v>6725.8629000000001</v>
      </c>
      <c r="G22" s="23"/>
      <c r="H22" s="23"/>
      <c r="I22" s="23"/>
      <c r="J22" s="23">
        <f>J26+J33</f>
        <v>6725.8629000000001</v>
      </c>
      <c r="K22" s="19"/>
    </row>
    <row r="23" spans="3:11" s="17" customFormat="1" ht="15" customHeight="1" x14ac:dyDescent="0.25">
      <c r="C23" s="18"/>
      <c r="D23" s="20" t="s">
        <v>28</v>
      </c>
      <c r="E23" s="21">
        <v>90</v>
      </c>
      <c r="F23" s="22">
        <f t="shared" si="0"/>
        <v>0</v>
      </c>
      <c r="G23" s="23"/>
      <c r="H23" s="23"/>
      <c r="I23" s="23"/>
      <c r="J23" s="23"/>
      <c r="K23" s="19"/>
    </row>
    <row r="24" spans="3:11" s="17" customFormat="1" ht="15" customHeight="1" x14ac:dyDescent="0.25">
      <c r="C24" s="18"/>
      <c r="D24" s="20" t="s">
        <v>29</v>
      </c>
      <c r="E24" s="21">
        <v>100</v>
      </c>
      <c r="F24" s="22">
        <f t="shared" si="0"/>
        <v>7901.8280000000004</v>
      </c>
      <c r="G24" s="23">
        <f t="shared" ref="G24:H24" si="1">G26</f>
        <v>0</v>
      </c>
      <c r="H24" s="23">
        <f t="shared" si="1"/>
        <v>0</v>
      </c>
      <c r="I24" s="23">
        <f>I26</f>
        <v>1161.6480000000001</v>
      </c>
      <c r="J24" s="23">
        <f>J26</f>
        <v>6740.18</v>
      </c>
      <c r="K24" s="19"/>
    </row>
    <row r="25" spans="3:11" s="17" customFormat="1" ht="22.5" x14ac:dyDescent="0.25">
      <c r="C25" s="18"/>
      <c r="D25" s="20" t="s">
        <v>30</v>
      </c>
      <c r="E25" s="21">
        <v>110</v>
      </c>
      <c r="F25" s="22">
        <f t="shared" si="0"/>
        <v>0</v>
      </c>
      <c r="G25" s="23"/>
      <c r="H25" s="23"/>
      <c r="I25" s="23"/>
      <c r="J25" s="23"/>
      <c r="K25" s="19"/>
    </row>
    <row r="26" spans="3:11" s="17" customFormat="1" ht="15" customHeight="1" x14ac:dyDescent="0.25">
      <c r="C26" s="18"/>
      <c r="D26" s="20" t="s">
        <v>31</v>
      </c>
      <c r="E26" s="21">
        <v>120</v>
      </c>
      <c r="F26" s="22">
        <f t="shared" si="0"/>
        <v>7901.8280000000004</v>
      </c>
      <c r="G26" s="23">
        <f>январь!G26+февраль!G26+март!G26</f>
        <v>0</v>
      </c>
      <c r="H26" s="23">
        <f>январь!H26+февраль!H26+март!H26</f>
        <v>0</v>
      </c>
      <c r="I26" s="23">
        <f>январь!I26+февраль!I26+март!I26</f>
        <v>1161.6480000000001</v>
      </c>
      <c r="J26" s="23">
        <f>январь!J26+февраль!J26+март!J26</f>
        <v>6740.18</v>
      </c>
      <c r="K26" s="19"/>
    </row>
    <row r="27" spans="3:11" s="17" customFormat="1" ht="22.5" x14ac:dyDescent="0.25">
      <c r="C27" s="18"/>
      <c r="D27" s="20" t="s">
        <v>32</v>
      </c>
      <c r="E27" s="21">
        <v>130</v>
      </c>
      <c r="F27" s="22">
        <f t="shared" si="0"/>
        <v>0</v>
      </c>
      <c r="G27" s="23"/>
      <c r="H27" s="23"/>
      <c r="I27" s="23"/>
      <c r="J27" s="23"/>
      <c r="K27" s="19"/>
    </row>
    <row r="28" spans="3:11" s="17" customFormat="1" ht="15" customHeight="1" x14ac:dyDescent="0.25">
      <c r="C28" s="18"/>
      <c r="D28" s="20" t="s">
        <v>33</v>
      </c>
      <c r="E28" s="21">
        <v>140</v>
      </c>
      <c r="F28" s="22">
        <f t="shared" si="0"/>
        <v>0</v>
      </c>
      <c r="G28" s="23"/>
      <c r="H28" s="23"/>
      <c r="I28" s="23"/>
      <c r="J28" s="23"/>
      <c r="K28" s="19"/>
    </row>
    <row r="29" spans="3:11" s="17" customFormat="1" ht="15" customHeight="1" x14ac:dyDescent="0.25">
      <c r="C29" s="18"/>
      <c r="D29" s="20" t="s">
        <v>34</v>
      </c>
      <c r="E29" s="21">
        <v>150</v>
      </c>
      <c r="F29" s="22">
        <f t="shared" si="0"/>
        <v>12838.260899999999</v>
      </c>
      <c r="G29" s="23">
        <f>G18</f>
        <v>6112.3979999999992</v>
      </c>
      <c r="H29" s="23"/>
      <c r="I29" s="23">
        <f>J19</f>
        <v>6725.8629000000001</v>
      </c>
      <c r="J29" s="23"/>
      <c r="K29" s="19"/>
    </row>
    <row r="30" spans="3:11" s="17" customFormat="1" ht="15" customHeight="1" x14ac:dyDescent="0.25">
      <c r="C30" s="18"/>
      <c r="D30" s="20" t="s">
        <v>35</v>
      </c>
      <c r="E30" s="21">
        <v>160</v>
      </c>
      <c r="F30" s="22">
        <f t="shared" si="0"/>
        <v>0</v>
      </c>
      <c r="G30" s="23"/>
      <c r="H30" s="23"/>
      <c r="I30" s="23"/>
      <c r="J30" s="23"/>
      <c r="K30" s="19"/>
    </row>
    <row r="31" spans="3:11" s="17" customFormat="1" ht="22.5" x14ac:dyDescent="0.25">
      <c r="C31" s="18"/>
      <c r="D31" s="20" t="s">
        <v>36</v>
      </c>
      <c r="E31" s="21">
        <v>170</v>
      </c>
      <c r="F31" s="22">
        <f t="shared" si="0"/>
        <v>0</v>
      </c>
      <c r="G31" s="23"/>
      <c r="H31" s="23"/>
      <c r="I31" s="23"/>
      <c r="J31" s="23"/>
      <c r="K31" s="19"/>
    </row>
    <row r="32" spans="3:11" s="17" customFormat="1" ht="22.5" x14ac:dyDescent="0.25">
      <c r="C32" s="18"/>
      <c r="D32" s="20" t="s">
        <v>37</v>
      </c>
      <c r="E32" s="21">
        <v>180</v>
      </c>
      <c r="F32" s="22">
        <f t="shared" si="0"/>
        <v>0</v>
      </c>
      <c r="G32" s="23"/>
      <c r="H32" s="23"/>
      <c r="I32" s="23"/>
      <c r="J32" s="23"/>
      <c r="K32" s="19"/>
    </row>
    <row r="33" spans="3:11" s="17" customFormat="1" ht="15" customHeight="1" x14ac:dyDescent="0.25">
      <c r="C33" s="18"/>
      <c r="D33" s="20" t="s">
        <v>38</v>
      </c>
      <c r="E33" s="21">
        <v>190</v>
      </c>
      <c r="F33" s="22">
        <f t="shared" si="0"/>
        <v>-20.45300000000087</v>
      </c>
      <c r="G33" s="23">
        <f>январь!G33+февраль!G33+март!G33</f>
        <v>0</v>
      </c>
      <c r="H33" s="23">
        <f>январь!H33+февраль!H33+март!H33</f>
        <v>0</v>
      </c>
      <c r="I33" s="23">
        <f>январь!I33+февраль!I33+март!I33</f>
        <v>-6.1359000000002624</v>
      </c>
      <c r="J33" s="23">
        <f>январь!J33+февраль!J33+март!J33</f>
        <v>-14.317100000000607</v>
      </c>
      <c r="K33" s="19"/>
    </row>
    <row r="34" spans="3:11" s="17" customFormat="1" ht="15" customHeight="1" x14ac:dyDescent="0.25">
      <c r="C34" s="18"/>
      <c r="D34" s="20" t="s">
        <v>39</v>
      </c>
      <c r="E34" s="21">
        <v>200</v>
      </c>
      <c r="F34" s="22">
        <f t="shared" si="0"/>
        <v>0</v>
      </c>
      <c r="G34" s="23">
        <v>0</v>
      </c>
      <c r="H34" s="23">
        <v>0</v>
      </c>
      <c r="I34" s="23">
        <v>0</v>
      </c>
      <c r="J34" s="23">
        <v>0</v>
      </c>
      <c r="K34" s="19"/>
    </row>
    <row r="35" spans="3:11" s="17" customFormat="1" ht="15" customHeight="1" x14ac:dyDescent="0.25">
      <c r="C35" s="18"/>
      <c r="D35" s="20" t="s">
        <v>40</v>
      </c>
      <c r="E35" s="21">
        <v>210</v>
      </c>
      <c r="F35" s="22">
        <f t="shared" si="0"/>
        <v>0</v>
      </c>
      <c r="G35" s="22">
        <f>(G15+G19+G31)-(G24+G29+G30+G32+G33)</f>
        <v>0</v>
      </c>
      <c r="H35" s="22">
        <f>(H15+H19+H31)-(H24+H29+H30+H32+H33)</f>
        <v>0</v>
      </c>
      <c r="I35" s="22">
        <f>(I15+I19+I31)-(I24+I29+I30+I32+I33)</f>
        <v>0</v>
      </c>
      <c r="J35" s="22">
        <f>(J15+J19+J31)-(J24+J29+J30+J32+J33)</f>
        <v>0</v>
      </c>
      <c r="K35" s="19"/>
    </row>
    <row r="36" spans="3:11" s="17" customFormat="1" ht="15" customHeight="1" x14ac:dyDescent="0.25">
      <c r="C36" s="18"/>
      <c r="D36" s="48" t="s">
        <v>41</v>
      </c>
      <c r="E36" s="48"/>
      <c r="F36" s="48"/>
      <c r="G36" s="48"/>
      <c r="H36" s="48"/>
      <c r="I36" s="48"/>
      <c r="J36" s="48"/>
      <c r="K36" s="19"/>
    </row>
    <row r="37" spans="3:11" s="17" customFormat="1" ht="22.5" x14ac:dyDescent="0.25">
      <c r="C37" s="18"/>
      <c r="D37" s="20" t="s">
        <v>23</v>
      </c>
      <c r="E37" s="21">
        <v>300</v>
      </c>
      <c r="F37" s="22">
        <f t="shared" si="0"/>
        <v>5.0013333333333332</v>
      </c>
      <c r="G37" s="23">
        <f>G40</f>
        <v>3.9460520000000003</v>
      </c>
      <c r="H37" s="23">
        <f t="shared" ref="H37:J37" si="2">H40</f>
        <v>0</v>
      </c>
      <c r="I37" s="23">
        <f t="shared" si="2"/>
        <v>1.0552813333333333</v>
      </c>
      <c r="J37" s="23">
        <f t="shared" si="2"/>
        <v>0</v>
      </c>
      <c r="K37" s="19"/>
    </row>
    <row r="38" spans="3:11" s="17" customFormat="1" ht="15" customHeight="1" x14ac:dyDescent="0.25">
      <c r="C38" s="18"/>
      <c r="D38" s="20" t="s">
        <v>24</v>
      </c>
      <c r="E38" s="21">
        <v>310</v>
      </c>
      <c r="F38" s="22">
        <f t="shared" si="0"/>
        <v>0</v>
      </c>
      <c r="G38" s="23"/>
      <c r="H38" s="23"/>
      <c r="I38" s="23"/>
      <c r="J38" s="23"/>
      <c r="K38" s="19"/>
    </row>
    <row r="39" spans="3:11" s="17" customFormat="1" ht="15" customHeight="1" x14ac:dyDescent="0.25">
      <c r="C39" s="18"/>
      <c r="D39" s="20" t="s">
        <v>25</v>
      </c>
      <c r="E39" s="21">
        <v>320</v>
      </c>
      <c r="F39" s="22">
        <f t="shared" si="0"/>
        <v>0</v>
      </c>
      <c r="G39" s="23"/>
      <c r="H39" s="23"/>
      <c r="I39" s="23"/>
      <c r="J39" s="23"/>
      <c r="K39" s="19"/>
    </row>
    <row r="40" spans="3:11" s="17" customFormat="1" ht="15" customHeight="1" x14ac:dyDescent="0.25">
      <c r="C40" s="18"/>
      <c r="D40" s="20" t="s">
        <v>26</v>
      </c>
      <c r="E40" s="21">
        <v>330</v>
      </c>
      <c r="F40" s="22">
        <f t="shared" si="0"/>
        <v>5.0013333333333332</v>
      </c>
      <c r="G40" s="23">
        <f>(январь!G40+февраль!G40+март!G40)/3</f>
        <v>3.9460520000000003</v>
      </c>
      <c r="H40" s="23">
        <f>(январь!H40+февраль!H40+март!H40)/3</f>
        <v>0</v>
      </c>
      <c r="I40" s="23">
        <f>(январь!I40+февраль!I40+март!I40)/3</f>
        <v>1.0552813333333333</v>
      </c>
      <c r="J40" s="23">
        <f>(январь!J40+февраль!J40+март!J40)/3</f>
        <v>0</v>
      </c>
      <c r="K40" s="19"/>
    </row>
    <row r="41" spans="3:11" s="17" customFormat="1" ht="22.5" x14ac:dyDescent="0.25">
      <c r="C41" s="18"/>
      <c r="D41" s="20" t="s">
        <v>27</v>
      </c>
      <c r="E41" s="21">
        <v>340</v>
      </c>
      <c r="F41" s="22">
        <f t="shared" si="0"/>
        <v>7.782082026666667</v>
      </c>
      <c r="G41" s="23"/>
      <c r="H41" s="23"/>
      <c r="I41" s="23">
        <f>I42</f>
        <v>3.9460520000000003</v>
      </c>
      <c r="J41" s="23">
        <f>J44</f>
        <v>3.8360300266666667</v>
      </c>
      <c r="K41" s="19"/>
    </row>
    <row r="42" spans="3:11" s="17" customFormat="1" ht="15" customHeight="1" x14ac:dyDescent="0.25">
      <c r="C42" s="18"/>
      <c r="D42" s="20" t="s">
        <v>18</v>
      </c>
      <c r="E42" s="21">
        <v>350</v>
      </c>
      <c r="F42" s="22">
        <f t="shared" si="0"/>
        <v>3.9460520000000003</v>
      </c>
      <c r="G42" s="23"/>
      <c r="H42" s="23"/>
      <c r="I42" s="23">
        <f>G40</f>
        <v>3.9460520000000003</v>
      </c>
      <c r="J42" s="23"/>
      <c r="K42" s="19"/>
    </row>
    <row r="43" spans="3:11" s="17" customFormat="1" ht="15" customHeight="1" x14ac:dyDescent="0.25">
      <c r="C43" s="18"/>
      <c r="D43" s="20" t="s">
        <v>19</v>
      </c>
      <c r="E43" s="21">
        <v>360</v>
      </c>
      <c r="F43" s="22">
        <f t="shared" si="0"/>
        <v>0</v>
      </c>
      <c r="G43" s="23"/>
      <c r="H43" s="23"/>
      <c r="I43" s="23"/>
      <c r="J43" s="23"/>
      <c r="K43" s="19"/>
    </row>
    <row r="44" spans="3:11" s="17" customFormat="1" ht="15" customHeight="1" x14ac:dyDescent="0.25">
      <c r="C44" s="18"/>
      <c r="D44" s="20" t="s">
        <v>20</v>
      </c>
      <c r="E44" s="21">
        <v>370</v>
      </c>
      <c r="F44" s="22">
        <f t="shared" si="0"/>
        <v>3.8360300266666667</v>
      </c>
      <c r="G44" s="23"/>
      <c r="H44" s="23"/>
      <c r="I44" s="23"/>
      <c r="J44" s="23">
        <f>J48+J55</f>
        <v>3.8360300266666667</v>
      </c>
      <c r="K44" s="19"/>
    </row>
    <row r="45" spans="3:11" s="17" customFormat="1" ht="15" customHeight="1" x14ac:dyDescent="0.25">
      <c r="C45" s="18"/>
      <c r="D45" s="20" t="s">
        <v>28</v>
      </c>
      <c r="E45" s="21">
        <v>380</v>
      </c>
      <c r="F45" s="22">
        <f t="shared" si="0"/>
        <v>0</v>
      </c>
      <c r="G45" s="23"/>
      <c r="H45" s="23"/>
      <c r="I45" s="23"/>
      <c r="J45" s="23"/>
      <c r="K45" s="19"/>
    </row>
    <row r="46" spans="3:11" s="17" customFormat="1" ht="15" customHeight="1" x14ac:dyDescent="0.25">
      <c r="C46" s="18"/>
      <c r="D46" s="20" t="s">
        <v>29</v>
      </c>
      <c r="E46" s="21">
        <v>390</v>
      </c>
      <c r="F46" s="22">
        <f t="shared" si="0"/>
        <v>4.7802666666666669</v>
      </c>
      <c r="G46" s="23">
        <f>(январь!G46+февраль!G46+март!G46)/3</f>
        <v>0</v>
      </c>
      <c r="H46" s="23">
        <f>(январь!H46+февраль!H46+март!H46)/3</f>
        <v>0</v>
      </c>
      <c r="I46" s="23">
        <f>(январь!I46+февраль!I46+март!I46)/3</f>
        <v>1.0989833066666668</v>
      </c>
      <c r="J46" s="23">
        <f>(январь!J46+февраль!J46+март!J46)/3</f>
        <v>3.6812833600000001</v>
      </c>
      <c r="K46" s="19"/>
    </row>
    <row r="47" spans="3:11" s="17" customFormat="1" ht="22.5" x14ac:dyDescent="0.25">
      <c r="C47" s="18"/>
      <c r="D47" s="20" t="s">
        <v>30</v>
      </c>
      <c r="E47" s="21">
        <v>400</v>
      </c>
      <c r="F47" s="22">
        <f t="shared" si="0"/>
        <v>0</v>
      </c>
      <c r="G47" s="23"/>
      <c r="H47" s="23"/>
      <c r="I47" s="23"/>
      <c r="J47" s="23"/>
      <c r="K47" s="19"/>
    </row>
    <row r="48" spans="3:11" s="17" customFormat="1" ht="15" customHeight="1" x14ac:dyDescent="0.25">
      <c r="C48" s="18"/>
      <c r="D48" s="20" t="s">
        <v>31</v>
      </c>
      <c r="E48" s="21">
        <v>410</v>
      </c>
      <c r="F48" s="22">
        <f t="shared" si="0"/>
        <v>4.7802666666666669</v>
      </c>
      <c r="G48" s="23">
        <f>(январь!G48+февраль!G48+март!G48)/3</f>
        <v>0</v>
      </c>
      <c r="H48" s="23">
        <f>(январь!H48+февраль!H48+март!H48)/3</f>
        <v>0</v>
      </c>
      <c r="I48" s="23">
        <f>(январь!I48+февраль!I48+март!I48)/3</f>
        <v>1.0989833066666668</v>
      </c>
      <c r="J48" s="23">
        <f>(январь!J48+февраль!J48+март!J48)/3</f>
        <v>3.6812833600000001</v>
      </c>
      <c r="K48" s="19"/>
    </row>
    <row r="49" spans="3:11" s="17" customFormat="1" ht="15" customHeight="1" x14ac:dyDescent="0.25">
      <c r="C49" s="18"/>
      <c r="D49" s="20" t="s">
        <v>42</v>
      </c>
      <c r="E49" s="21">
        <v>420</v>
      </c>
      <c r="F49" s="22">
        <f t="shared" si="0"/>
        <v>0</v>
      </c>
      <c r="G49" s="23"/>
      <c r="H49" s="23"/>
      <c r="I49" s="23"/>
      <c r="J49" s="23"/>
      <c r="K49" s="19"/>
    </row>
    <row r="50" spans="3:11" s="17" customFormat="1" ht="15" customHeight="1" x14ac:dyDescent="0.25">
      <c r="C50" s="18"/>
      <c r="D50" s="20" t="s">
        <v>33</v>
      </c>
      <c r="E50" s="21">
        <v>430</v>
      </c>
      <c r="F50" s="22">
        <f t="shared" si="0"/>
        <v>0</v>
      </c>
      <c r="G50" s="23"/>
      <c r="H50" s="23"/>
      <c r="I50" s="23"/>
      <c r="J50" s="23"/>
      <c r="K50" s="19"/>
    </row>
    <row r="51" spans="3:11" s="17" customFormat="1" ht="15" customHeight="1" x14ac:dyDescent="0.25">
      <c r="C51" s="18"/>
      <c r="D51" s="20" t="s">
        <v>34</v>
      </c>
      <c r="E51" s="21">
        <v>440</v>
      </c>
      <c r="F51" s="22">
        <f t="shared" si="0"/>
        <v>7.782082026666667</v>
      </c>
      <c r="G51" s="23">
        <f>I42</f>
        <v>3.9460520000000003</v>
      </c>
      <c r="H51" s="23"/>
      <c r="I51" s="23">
        <f>J44</f>
        <v>3.8360300266666667</v>
      </c>
      <c r="J51" s="23"/>
      <c r="K51" s="19"/>
    </row>
    <row r="52" spans="3:11" s="17" customFormat="1" ht="15" customHeight="1" x14ac:dyDescent="0.25">
      <c r="C52" s="18"/>
      <c r="D52" s="20" t="s">
        <v>35</v>
      </c>
      <c r="E52" s="21">
        <v>450</v>
      </c>
      <c r="F52" s="22">
        <f t="shared" si="0"/>
        <v>0</v>
      </c>
      <c r="G52" s="23"/>
      <c r="H52" s="23"/>
      <c r="I52" s="23"/>
      <c r="J52" s="23"/>
      <c r="K52" s="19"/>
    </row>
    <row r="53" spans="3:11" s="17" customFormat="1" ht="22.5" x14ac:dyDescent="0.25">
      <c r="C53" s="18"/>
      <c r="D53" s="20" t="s">
        <v>36</v>
      </c>
      <c r="E53" s="21">
        <v>460</v>
      </c>
      <c r="F53" s="22">
        <f t="shared" si="0"/>
        <v>0</v>
      </c>
      <c r="G53" s="23"/>
      <c r="H53" s="23"/>
      <c r="I53" s="23"/>
      <c r="J53" s="23"/>
      <c r="K53" s="19"/>
    </row>
    <row r="54" spans="3:11" s="17" customFormat="1" ht="22.5" x14ac:dyDescent="0.25">
      <c r="C54" s="18"/>
      <c r="D54" s="20" t="s">
        <v>37</v>
      </c>
      <c r="E54" s="21">
        <v>470</v>
      </c>
      <c r="F54" s="22">
        <f t="shared" si="0"/>
        <v>0</v>
      </c>
      <c r="G54" s="23"/>
      <c r="H54" s="23"/>
      <c r="I54" s="23"/>
      <c r="J54" s="23"/>
      <c r="K54" s="19"/>
    </row>
    <row r="55" spans="3:11" s="17" customFormat="1" ht="15" customHeight="1" x14ac:dyDescent="0.25">
      <c r="C55" s="18"/>
      <c r="D55" s="20" t="s">
        <v>38</v>
      </c>
      <c r="E55" s="21">
        <v>480</v>
      </c>
      <c r="F55" s="22">
        <f t="shared" si="0"/>
        <v>0.22106666666666658</v>
      </c>
      <c r="G55" s="23">
        <f>(январь!G55+февраль!G55+март!G55)/3</f>
        <v>0</v>
      </c>
      <c r="H55" s="23">
        <f>(январь!H55+февраль!H55+март!H55)/3</f>
        <v>0</v>
      </c>
      <c r="I55" s="23">
        <f>(январь!I55+февраль!I55+март!I55)/3</f>
        <v>6.6319999999999976E-2</v>
      </c>
      <c r="J55" s="23">
        <f>(январь!J55+февраль!J55+март!J55)/3</f>
        <v>0.15474666666666662</v>
      </c>
      <c r="K55" s="19"/>
    </row>
    <row r="56" spans="3:11" s="17" customFormat="1" ht="15" customHeight="1" x14ac:dyDescent="0.25">
      <c r="C56" s="18"/>
      <c r="D56" s="20" t="s">
        <v>39</v>
      </c>
      <c r="E56" s="21">
        <v>490</v>
      </c>
      <c r="F56" s="22">
        <f t="shared" si="0"/>
        <v>0</v>
      </c>
      <c r="G56" s="23">
        <v>0</v>
      </c>
      <c r="H56" s="23">
        <v>0</v>
      </c>
      <c r="I56" s="23">
        <v>0</v>
      </c>
      <c r="J56" s="23">
        <v>0</v>
      </c>
      <c r="K56" s="19"/>
    </row>
    <row r="57" spans="3:11" s="17" customFormat="1" ht="15" customHeight="1" x14ac:dyDescent="0.25">
      <c r="C57" s="18"/>
      <c r="D57" s="20" t="s">
        <v>40</v>
      </c>
      <c r="E57" s="21">
        <v>500</v>
      </c>
      <c r="F57" s="22">
        <f t="shared" si="0"/>
        <v>0</v>
      </c>
      <c r="G57" s="22">
        <f>(G37+G41+G53)-(G46+G51+G52+G54+G55)</f>
        <v>0</v>
      </c>
      <c r="H57" s="22">
        <f>(H37+H41+H53)-(H46+H51+H52+H54+H55)</f>
        <v>0</v>
      </c>
      <c r="I57" s="22">
        <f>(I37+I41+I53)-(I46+I51+I52+I54+I55)</f>
        <v>0</v>
      </c>
      <c r="J57" s="22">
        <f>(J37+J41+J53)-(J46+J51+J52+J54+J55)</f>
        <v>0</v>
      </c>
      <c r="K57" s="19"/>
    </row>
    <row r="58" spans="3:11" s="17" customFormat="1" ht="15" customHeight="1" x14ac:dyDescent="0.25">
      <c r="C58" s="18"/>
      <c r="D58" s="48" t="s">
        <v>41</v>
      </c>
      <c r="E58" s="48"/>
      <c r="F58" s="48"/>
      <c r="G58" s="48"/>
      <c r="H58" s="48"/>
      <c r="I58" s="48"/>
      <c r="J58" s="48"/>
      <c r="K58" s="19"/>
    </row>
    <row r="59" spans="3:11" s="17" customFormat="1" ht="15" customHeight="1" x14ac:dyDescent="0.25">
      <c r="C59" s="18"/>
      <c r="D59" s="20" t="s">
        <v>43</v>
      </c>
      <c r="E59" s="21">
        <v>600</v>
      </c>
      <c r="F59" s="22">
        <f t="shared" si="0"/>
        <v>0</v>
      </c>
      <c r="G59" s="23"/>
      <c r="H59" s="23"/>
      <c r="I59" s="23"/>
      <c r="J59" s="23"/>
      <c r="K59" s="19"/>
    </row>
    <row r="60" spans="3:11" s="17" customFormat="1" ht="15" customHeight="1" x14ac:dyDescent="0.25">
      <c r="C60" s="18"/>
      <c r="D60" s="20" t="s">
        <v>44</v>
      </c>
      <c r="E60" s="21">
        <v>610</v>
      </c>
      <c r="F60" s="22">
        <f t="shared" si="0"/>
        <v>0</v>
      </c>
      <c r="G60" s="23"/>
      <c r="H60" s="23"/>
      <c r="I60" s="23"/>
      <c r="J60" s="23"/>
      <c r="K60" s="19"/>
    </row>
    <row r="61" spans="3:11" s="17" customFormat="1" ht="15" customHeight="1" x14ac:dyDescent="0.25">
      <c r="C61" s="18"/>
      <c r="D61" s="20" t="s">
        <v>45</v>
      </c>
      <c r="E61" s="21">
        <v>620</v>
      </c>
      <c r="F61" s="22">
        <f t="shared" si="0"/>
        <v>0</v>
      </c>
      <c r="G61" s="23"/>
      <c r="H61" s="23"/>
      <c r="I61" s="23"/>
      <c r="J61" s="23"/>
      <c r="K61" s="19"/>
    </row>
    <row r="62" spans="3:11" s="17" customFormat="1" ht="15" customHeight="1" x14ac:dyDescent="0.25">
      <c r="C62" s="18"/>
      <c r="D62" s="48" t="s">
        <v>46</v>
      </c>
      <c r="E62" s="48"/>
      <c r="F62" s="48"/>
      <c r="G62" s="48"/>
      <c r="H62" s="48"/>
      <c r="I62" s="48"/>
      <c r="J62" s="48"/>
      <c r="K62" s="19"/>
    </row>
    <row r="63" spans="3:11" s="17" customFormat="1" ht="22.5" x14ac:dyDescent="0.25">
      <c r="C63" s="18"/>
      <c r="D63" s="20" t="s">
        <v>47</v>
      </c>
      <c r="E63" s="21">
        <v>700</v>
      </c>
      <c r="F63" s="22">
        <f t="shared" si="0"/>
        <v>0</v>
      </c>
      <c r="G63" s="23"/>
      <c r="H63" s="23"/>
      <c r="I63" s="23"/>
      <c r="J63" s="23"/>
      <c r="K63" s="19"/>
    </row>
    <row r="64" spans="3:11" ht="15" customHeight="1" x14ac:dyDescent="0.25">
      <c r="C64" s="5"/>
      <c r="D64" s="20" t="s">
        <v>48</v>
      </c>
      <c r="E64" s="21">
        <v>710</v>
      </c>
      <c r="F64" s="22">
        <f t="shared" si="0"/>
        <v>0</v>
      </c>
      <c r="G64" s="24"/>
      <c r="H64" s="24"/>
      <c r="I64" s="24"/>
      <c r="J64" s="24"/>
      <c r="K64" s="14"/>
    </row>
    <row r="65" spans="3:12" ht="15" customHeight="1" x14ac:dyDescent="0.25">
      <c r="C65" s="5"/>
      <c r="D65" s="20" t="s">
        <v>49</v>
      </c>
      <c r="E65" s="21">
        <v>720</v>
      </c>
      <c r="F65" s="22">
        <f t="shared" si="0"/>
        <v>0</v>
      </c>
      <c r="G65" s="24"/>
      <c r="H65" s="24"/>
      <c r="I65" s="24"/>
      <c r="J65" s="24"/>
      <c r="K65" s="14"/>
    </row>
    <row r="66" spans="3:12" ht="15" customHeight="1" x14ac:dyDescent="0.25">
      <c r="C66" s="5"/>
      <c r="D66" s="20" t="s">
        <v>50</v>
      </c>
      <c r="E66" s="21">
        <v>730</v>
      </c>
      <c r="F66" s="22">
        <f t="shared" si="0"/>
        <v>0</v>
      </c>
      <c r="G66" s="24"/>
      <c r="H66" s="24"/>
      <c r="I66" s="24"/>
      <c r="J66" s="24"/>
      <c r="K66" s="14"/>
    </row>
    <row r="67" spans="3:12" ht="15" customHeight="1" x14ac:dyDescent="0.25">
      <c r="C67" s="5"/>
      <c r="D67" s="20" t="s">
        <v>51</v>
      </c>
      <c r="E67" s="21">
        <v>740</v>
      </c>
      <c r="F67" s="22">
        <f t="shared" si="0"/>
        <v>0</v>
      </c>
      <c r="G67" s="24"/>
      <c r="H67" s="24"/>
      <c r="I67" s="24"/>
      <c r="J67" s="24"/>
      <c r="K67" s="14"/>
    </row>
    <row r="68" spans="3:12" ht="22.5" x14ac:dyDescent="0.25">
      <c r="C68" s="5"/>
      <c r="D68" s="20" t="s">
        <v>52</v>
      </c>
      <c r="E68" s="21">
        <v>750</v>
      </c>
      <c r="F68" s="22">
        <f t="shared" si="0"/>
        <v>7901.8280000000004</v>
      </c>
      <c r="G68" s="23">
        <f>январь!G68+февраль!G68+март!G68</f>
        <v>0</v>
      </c>
      <c r="H68" s="23">
        <f>январь!H68+февраль!H68+март!H68</f>
        <v>0</v>
      </c>
      <c r="I68" s="23">
        <f>январь!I68+февраль!I68+март!I68</f>
        <v>1161.6480000000001</v>
      </c>
      <c r="J68" s="23">
        <f>январь!J68+февраль!J68+март!J68</f>
        <v>6740.18</v>
      </c>
      <c r="K68" s="14"/>
    </row>
    <row r="69" spans="3:12" ht="15" customHeight="1" x14ac:dyDescent="0.25">
      <c r="C69" s="5"/>
      <c r="D69" s="20" t="s">
        <v>48</v>
      </c>
      <c r="E69" s="21">
        <v>760</v>
      </c>
      <c r="F69" s="22">
        <f t="shared" si="0"/>
        <v>7901.8280000000004</v>
      </c>
      <c r="G69" s="23">
        <f>январь!G69+февраль!G69+март!G69</f>
        <v>0</v>
      </c>
      <c r="H69" s="23">
        <f>январь!H69+февраль!H69+март!H69</f>
        <v>0</v>
      </c>
      <c r="I69" s="23">
        <f>январь!I69+февраль!I69+март!I69</f>
        <v>1161.6480000000001</v>
      </c>
      <c r="J69" s="23">
        <f>январь!J69+февраль!J69+март!J69</f>
        <v>6740.18</v>
      </c>
      <c r="K69" s="14"/>
    </row>
    <row r="70" spans="3:12" ht="15" customHeight="1" x14ac:dyDescent="0.25">
      <c r="C70" s="5"/>
      <c r="D70" s="20" t="s">
        <v>49</v>
      </c>
      <c r="E70" s="21">
        <v>770</v>
      </c>
      <c r="F70" s="22">
        <f t="shared" si="0"/>
        <v>0</v>
      </c>
      <c r="G70" s="24"/>
      <c r="H70" s="24"/>
      <c r="I70" s="24"/>
      <c r="J70" s="24"/>
      <c r="K70" s="14"/>
    </row>
    <row r="71" spans="3:12" ht="15" customHeight="1" x14ac:dyDescent="0.25">
      <c r="C71" s="5"/>
      <c r="D71" s="20" t="s">
        <v>50</v>
      </c>
      <c r="E71" s="21">
        <v>780</v>
      </c>
      <c r="F71" s="22">
        <f t="shared" si="0"/>
        <v>0</v>
      </c>
      <c r="G71" s="24"/>
      <c r="H71" s="24"/>
      <c r="I71" s="24"/>
      <c r="J71" s="24"/>
      <c r="K71" s="14"/>
    </row>
    <row r="72" spans="3:12" ht="15" customHeight="1" x14ac:dyDescent="0.25">
      <c r="C72" s="5"/>
      <c r="D72" s="20" t="s">
        <v>51</v>
      </c>
      <c r="E72" s="21">
        <v>790</v>
      </c>
      <c r="F72" s="22">
        <f t="shared" si="0"/>
        <v>0</v>
      </c>
      <c r="G72" s="24"/>
      <c r="H72" s="24"/>
      <c r="I72" s="24"/>
      <c r="J72" s="24"/>
      <c r="K72" s="14"/>
    </row>
    <row r="73" spans="3:12" ht="15" customHeight="1" x14ac:dyDescent="0.25">
      <c r="C73" s="5"/>
      <c r="D73" s="48" t="s">
        <v>53</v>
      </c>
      <c r="E73" s="48"/>
      <c r="F73" s="48"/>
      <c r="G73" s="48"/>
      <c r="H73" s="48"/>
      <c r="I73" s="48"/>
      <c r="J73" s="48"/>
      <c r="K73" s="14"/>
    </row>
    <row r="74" spans="3:12" ht="22.5" x14ac:dyDescent="0.25">
      <c r="C74" s="5"/>
      <c r="D74" s="20" t="s">
        <v>47</v>
      </c>
      <c r="E74" s="21">
        <v>800</v>
      </c>
      <c r="F74" s="22">
        <f t="shared" si="0"/>
        <v>0</v>
      </c>
      <c r="G74" s="24"/>
      <c r="H74" s="24"/>
      <c r="I74" s="24"/>
      <c r="J74" s="24"/>
      <c r="K74" s="14"/>
    </row>
    <row r="75" spans="3:12" ht="15" customHeight="1" x14ac:dyDescent="0.25">
      <c r="C75" s="5"/>
      <c r="D75" s="20" t="s">
        <v>48</v>
      </c>
      <c r="E75" s="21">
        <v>810</v>
      </c>
      <c r="F75" s="22">
        <f t="shared" si="0"/>
        <v>0</v>
      </c>
      <c r="G75" s="24"/>
      <c r="H75" s="24"/>
      <c r="I75" s="24"/>
      <c r="J75" s="24"/>
      <c r="K75" s="14"/>
    </row>
    <row r="76" spans="3:12" ht="15" customHeight="1" x14ac:dyDescent="0.25">
      <c r="C76" s="5"/>
      <c r="D76" s="20" t="s">
        <v>49</v>
      </c>
      <c r="E76" s="21">
        <v>820</v>
      </c>
      <c r="F76" s="22">
        <f t="shared" si="0"/>
        <v>0</v>
      </c>
      <c r="G76" s="24"/>
      <c r="H76" s="24"/>
      <c r="I76" s="24"/>
      <c r="J76" s="24"/>
      <c r="K76" s="14"/>
    </row>
    <row r="77" spans="3:12" ht="15" customHeight="1" x14ac:dyDescent="0.25">
      <c r="C77" s="5"/>
      <c r="D77" s="20" t="s">
        <v>50</v>
      </c>
      <c r="E77" s="21">
        <v>830</v>
      </c>
      <c r="F77" s="22">
        <f t="shared" si="0"/>
        <v>0</v>
      </c>
      <c r="G77" s="24"/>
      <c r="H77" s="24"/>
      <c r="I77" s="24"/>
      <c r="J77" s="24"/>
      <c r="K77" s="14"/>
    </row>
    <row r="78" spans="3:12" ht="15" customHeight="1" x14ac:dyDescent="0.25">
      <c r="C78" s="5"/>
      <c r="D78" s="20" t="s">
        <v>51</v>
      </c>
      <c r="E78" s="21">
        <v>840</v>
      </c>
      <c r="F78" s="22">
        <f t="shared" si="0"/>
        <v>0</v>
      </c>
      <c r="G78" s="24"/>
      <c r="H78" s="24"/>
      <c r="I78" s="24"/>
      <c r="J78" s="24"/>
      <c r="K78" s="14"/>
    </row>
    <row r="79" spans="3:12" ht="22.5" x14ac:dyDescent="0.25">
      <c r="C79" s="5"/>
      <c r="D79" s="20" t="s">
        <v>52</v>
      </c>
      <c r="E79" s="21">
        <v>850</v>
      </c>
      <c r="F79" s="22">
        <f t="shared" si="0"/>
        <v>10888.718983999999</v>
      </c>
      <c r="G79" s="23">
        <f>январь!G79+февраль!G79+март!G79</f>
        <v>0</v>
      </c>
      <c r="H79" s="23">
        <f>январь!H79+февраль!H79+март!H79</f>
        <v>0</v>
      </c>
      <c r="I79" s="23">
        <f>январь!I79+февраль!I79+март!I79</f>
        <v>1600.7509439999997</v>
      </c>
      <c r="J79" s="23">
        <f>январь!J79+февраль!J79+март!J79</f>
        <v>9287.9680399999997</v>
      </c>
      <c r="K79" s="26"/>
      <c r="L79" s="27"/>
    </row>
    <row r="80" spans="3:12" ht="15" customHeight="1" x14ac:dyDescent="0.25">
      <c r="C80" s="5"/>
      <c r="D80" s="20" t="s">
        <v>48</v>
      </c>
      <c r="E80" s="21">
        <v>860</v>
      </c>
      <c r="F80" s="22">
        <f t="shared" ref="F80:F86" si="3">SUM(G80:J80)</f>
        <v>10888.718983999999</v>
      </c>
      <c r="G80" s="23">
        <f>январь!G80+февраль!G80+март!G80</f>
        <v>0</v>
      </c>
      <c r="H80" s="23">
        <f>январь!H80+февраль!H80+март!H80</f>
        <v>0</v>
      </c>
      <c r="I80" s="23">
        <f>январь!I80+февраль!I80+март!I80</f>
        <v>1600.7509439999997</v>
      </c>
      <c r="J80" s="23">
        <f>январь!J80+февраль!J80+март!J80</f>
        <v>9287.9680399999997</v>
      </c>
      <c r="K80" s="26"/>
      <c r="L80" s="27"/>
    </row>
    <row r="81" spans="3:19" ht="15" customHeight="1" x14ac:dyDescent="0.25">
      <c r="C81" s="5"/>
      <c r="D81" s="20" t="s">
        <v>49</v>
      </c>
      <c r="E81" s="21">
        <v>870</v>
      </c>
      <c r="F81" s="22">
        <f t="shared" si="3"/>
        <v>0</v>
      </c>
      <c r="G81" s="25"/>
      <c r="H81" s="25"/>
      <c r="I81" s="25"/>
      <c r="J81" s="25"/>
      <c r="K81" s="26"/>
      <c r="L81" s="27"/>
    </row>
    <row r="82" spans="3:19" ht="15" customHeight="1" x14ac:dyDescent="0.25">
      <c r="C82" s="5"/>
      <c r="D82" s="20" t="s">
        <v>50</v>
      </c>
      <c r="E82" s="21">
        <v>880</v>
      </c>
      <c r="F82" s="22">
        <f t="shared" si="3"/>
        <v>0</v>
      </c>
      <c r="G82" s="24"/>
      <c r="H82" s="24"/>
      <c r="I82" s="24"/>
      <c r="J82" s="24"/>
      <c r="K82" s="26"/>
      <c r="L82" s="27"/>
    </row>
    <row r="83" spans="3:19" ht="15" customHeight="1" x14ac:dyDescent="0.25">
      <c r="C83" s="5"/>
      <c r="D83" s="20" t="s">
        <v>51</v>
      </c>
      <c r="E83" s="21">
        <v>890</v>
      </c>
      <c r="F83" s="22">
        <f t="shared" si="3"/>
        <v>0</v>
      </c>
      <c r="G83" s="28"/>
      <c r="H83" s="28"/>
      <c r="I83" s="28"/>
      <c r="J83" s="28"/>
      <c r="K83" s="26"/>
      <c r="L83" s="27"/>
    </row>
    <row r="84" spans="3:19" ht="15" customHeight="1" x14ac:dyDescent="0.25">
      <c r="C84" s="5"/>
      <c r="D84" s="20" t="s">
        <v>54</v>
      </c>
      <c r="E84" s="21">
        <v>900</v>
      </c>
      <c r="F84" s="22">
        <f t="shared" si="3"/>
        <v>0</v>
      </c>
      <c r="G84" s="28"/>
      <c r="H84" s="28"/>
      <c r="I84" s="28"/>
      <c r="J84" s="28"/>
      <c r="K84" s="26"/>
      <c r="L84" s="27"/>
    </row>
    <row r="85" spans="3:19" ht="15" customHeight="1" x14ac:dyDescent="0.25">
      <c r="C85" s="5"/>
      <c r="D85" s="20" t="s">
        <v>51</v>
      </c>
      <c r="E85" s="21">
        <v>910</v>
      </c>
      <c r="F85" s="22">
        <f t="shared" si="3"/>
        <v>0</v>
      </c>
      <c r="G85" s="28"/>
      <c r="H85" s="28"/>
      <c r="I85" s="28"/>
      <c r="J85" s="28"/>
      <c r="K85" s="26"/>
      <c r="L85" s="27"/>
    </row>
    <row r="86" spans="3:19" ht="15" customHeight="1" x14ac:dyDescent="0.25">
      <c r="C86" s="5"/>
      <c r="D86" s="20" t="s">
        <v>50</v>
      </c>
      <c r="E86" s="21">
        <v>920</v>
      </c>
      <c r="F86" s="22">
        <f t="shared" si="3"/>
        <v>0</v>
      </c>
      <c r="G86" s="28"/>
      <c r="H86" s="28"/>
      <c r="I86" s="28"/>
      <c r="J86" s="28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F63:J72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F74:J86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F59:J61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F15:J35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VN983055:WVR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VID983055:VIH983075 VRZ983055:VSD983075 WBV983055:WBZ983075 WLR983055:WLV983075 F37:J57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view="pageBreakPreview" topLeftCell="C22" zoomScaleNormal="100" zoomScaleSheetLayoutView="100" workbookViewId="0">
      <selection activeCell="G79" sqref="G79:J80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33" t="s">
        <v>65</v>
      </c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47" t="s">
        <v>14</v>
      </c>
      <c r="E11" s="47" t="s">
        <v>15</v>
      </c>
      <c r="F11" s="47" t="s">
        <v>16</v>
      </c>
      <c r="G11" s="47" t="s">
        <v>17</v>
      </c>
      <c r="H11" s="47"/>
      <c r="I11" s="47"/>
      <c r="J11" s="47"/>
      <c r="K11" s="14"/>
    </row>
    <row r="12" spans="1:17" ht="15" customHeight="1" x14ac:dyDescent="0.25">
      <c r="C12" s="5"/>
      <c r="D12" s="47"/>
      <c r="E12" s="47"/>
      <c r="F12" s="47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ht="12" customHeight="1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25">
      <c r="C14" s="18"/>
      <c r="D14" s="46" t="s">
        <v>22</v>
      </c>
      <c r="E14" s="46"/>
      <c r="F14" s="46"/>
      <c r="G14" s="46"/>
      <c r="H14" s="46"/>
      <c r="I14" s="46"/>
      <c r="J14" s="46"/>
      <c r="K14" s="19"/>
    </row>
    <row r="15" spans="1:17" s="17" customFormat="1" ht="22.5" x14ac:dyDescent="0.25">
      <c r="C15" s="18"/>
      <c r="D15" s="37" t="s">
        <v>23</v>
      </c>
      <c r="E15" s="38">
        <v>10</v>
      </c>
      <c r="F15" s="39">
        <f>SUM(G15:J15)</f>
        <v>1986.09</v>
      </c>
      <c r="G15" s="40">
        <f>G18</f>
        <v>1489.934</v>
      </c>
      <c r="H15" s="40">
        <f>H18</f>
        <v>0</v>
      </c>
      <c r="I15" s="40">
        <f>I18</f>
        <v>496.15600000000001</v>
      </c>
      <c r="J15" s="40">
        <f>J18</f>
        <v>0</v>
      </c>
      <c r="K15" s="19"/>
    </row>
    <row r="16" spans="1:17" s="17" customFormat="1" ht="15" customHeight="1" x14ac:dyDescent="0.25">
      <c r="C16" s="18"/>
      <c r="D16" s="37" t="s">
        <v>24</v>
      </c>
      <c r="E16" s="38">
        <v>20</v>
      </c>
      <c r="F16" s="39">
        <f t="shared" ref="F16:F79" si="0">SUM(G16:J16)</f>
        <v>0</v>
      </c>
      <c r="G16" s="40"/>
      <c r="H16" s="40"/>
      <c r="I16" s="40"/>
      <c r="J16" s="40"/>
      <c r="K16" s="19"/>
    </row>
    <row r="17" spans="3:11" s="17" customFormat="1" ht="15" customHeight="1" x14ac:dyDescent="0.25">
      <c r="C17" s="18"/>
      <c r="D17" s="37" t="s">
        <v>25</v>
      </c>
      <c r="E17" s="38">
        <v>30</v>
      </c>
      <c r="F17" s="39">
        <f t="shared" si="0"/>
        <v>0</v>
      </c>
      <c r="G17" s="40"/>
      <c r="H17" s="40"/>
      <c r="I17" s="40"/>
      <c r="J17" s="40"/>
      <c r="K17" s="19"/>
    </row>
    <row r="18" spans="3:11" s="17" customFormat="1" ht="15" customHeight="1" x14ac:dyDescent="0.25">
      <c r="C18" s="18"/>
      <c r="D18" s="37" t="s">
        <v>26</v>
      </c>
      <c r="E18" s="38">
        <v>40</v>
      </c>
      <c r="F18" s="39">
        <f t="shared" si="0"/>
        <v>1986.09</v>
      </c>
      <c r="G18" s="40">
        <v>1489.934</v>
      </c>
      <c r="H18" s="40">
        <v>0</v>
      </c>
      <c r="I18" s="40">
        <v>496.15600000000001</v>
      </c>
      <c r="J18" s="40">
        <v>0</v>
      </c>
      <c r="K18" s="19"/>
    </row>
    <row r="19" spans="3:11" s="17" customFormat="1" ht="22.5" x14ac:dyDescent="0.25">
      <c r="C19" s="18"/>
      <c r="D19" s="37" t="s">
        <v>27</v>
      </c>
      <c r="E19" s="38">
        <v>50</v>
      </c>
      <c r="F19" s="39">
        <f t="shared" si="0"/>
        <v>3221.6387</v>
      </c>
      <c r="G19" s="40"/>
      <c r="H19" s="40"/>
      <c r="I19" s="40">
        <f>I20</f>
        <v>1489.934</v>
      </c>
      <c r="J19" s="40">
        <f>J22</f>
        <v>1731.7047</v>
      </c>
      <c r="K19" s="19"/>
    </row>
    <row r="20" spans="3:11" s="17" customFormat="1" ht="15" customHeight="1" x14ac:dyDescent="0.25">
      <c r="C20" s="18"/>
      <c r="D20" s="37" t="s">
        <v>18</v>
      </c>
      <c r="E20" s="38">
        <v>60</v>
      </c>
      <c r="F20" s="39">
        <f t="shared" si="0"/>
        <v>1489.934</v>
      </c>
      <c r="G20" s="40"/>
      <c r="H20" s="40"/>
      <c r="I20" s="40">
        <f>G18</f>
        <v>1489.934</v>
      </c>
      <c r="J20" s="40"/>
      <c r="K20" s="19"/>
    </row>
    <row r="21" spans="3:11" s="17" customFormat="1" ht="15" customHeight="1" x14ac:dyDescent="0.25">
      <c r="C21" s="18"/>
      <c r="D21" s="37" t="s">
        <v>19</v>
      </c>
      <c r="E21" s="38">
        <v>70</v>
      </c>
      <c r="F21" s="39">
        <f t="shared" si="0"/>
        <v>0</v>
      </c>
      <c r="G21" s="40"/>
      <c r="H21" s="40"/>
      <c r="I21" s="40"/>
      <c r="J21" s="40"/>
      <c r="K21" s="19"/>
    </row>
    <row r="22" spans="3:11" s="17" customFormat="1" ht="15" customHeight="1" x14ac:dyDescent="0.25">
      <c r="C22" s="18"/>
      <c r="D22" s="37" t="s">
        <v>20</v>
      </c>
      <c r="E22" s="38">
        <v>80</v>
      </c>
      <c r="F22" s="39">
        <f t="shared" si="0"/>
        <v>1731.7047</v>
      </c>
      <c r="G22" s="40"/>
      <c r="H22" s="40"/>
      <c r="I22" s="40"/>
      <c r="J22" s="40">
        <f>J26+J33</f>
        <v>1731.7047</v>
      </c>
      <c r="K22" s="19"/>
    </row>
    <row r="23" spans="3:11" s="17" customFormat="1" ht="15" customHeight="1" x14ac:dyDescent="0.25">
      <c r="C23" s="18"/>
      <c r="D23" s="37" t="s">
        <v>28</v>
      </c>
      <c r="E23" s="38">
        <v>90</v>
      </c>
      <c r="F23" s="39">
        <f t="shared" si="0"/>
        <v>0</v>
      </c>
      <c r="G23" s="40"/>
      <c r="H23" s="40"/>
      <c r="I23" s="40"/>
      <c r="J23" s="40"/>
      <c r="K23" s="19"/>
    </row>
    <row r="24" spans="3:11" s="17" customFormat="1" ht="15" customHeight="1" x14ac:dyDescent="0.25">
      <c r="C24" s="18"/>
      <c r="D24" s="37" t="s">
        <v>29</v>
      </c>
      <c r="E24" s="38">
        <v>100</v>
      </c>
      <c r="F24" s="39">
        <f t="shared" si="0"/>
        <v>1999.489</v>
      </c>
      <c r="G24" s="40">
        <v>0</v>
      </c>
      <c r="H24" s="40">
        <v>0</v>
      </c>
      <c r="I24" s="40">
        <f>I26</f>
        <v>258.40499999999997</v>
      </c>
      <c r="J24" s="40">
        <f>J26</f>
        <v>1741.0840000000001</v>
      </c>
      <c r="K24" s="19"/>
    </row>
    <row r="25" spans="3:11" s="17" customFormat="1" ht="22.5" x14ac:dyDescent="0.25">
      <c r="C25" s="18"/>
      <c r="D25" s="37" t="s">
        <v>30</v>
      </c>
      <c r="E25" s="38">
        <v>110</v>
      </c>
      <c r="F25" s="39">
        <f t="shared" si="0"/>
        <v>0</v>
      </c>
      <c r="G25" s="40"/>
      <c r="H25" s="40"/>
      <c r="I25" s="40"/>
      <c r="J25" s="40"/>
      <c r="K25" s="19"/>
    </row>
    <row r="26" spans="3:11" s="17" customFormat="1" ht="15" customHeight="1" x14ac:dyDescent="0.25">
      <c r="C26" s="18"/>
      <c r="D26" s="37" t="s">
        <v>31</v>
      </c>
      <c r="E26" s="38">
        <v>120</v>
      </c>
      <c r="F26" s="39">
        <f t="shared" si="0"/>
        <v>1999.489</v>
      </c>
      <c r="G26" s="40">
        <v>0</v>
      </c>
      <c r="H26" s="40">
        <v>0</v>
      </c>
      <c r="I26" s="40">
        <v>258.40499999999997</v>
      </c>
      <c r="J26" s="40">
        <v>1741.0840000000001</v>
      </c>
      <c r="K26" s="19"/>
    </row>
    <row r="27" spans="3:11" s="17" customFormat="1" ht="22.5" x14ac:dyDescent="0.25">
      <c r="C27" s="18"/>
      <c r="D27" s="37" t="s">
        <v>32</v>
      </c>
      <c r="E27" s="38">
        <v>130</v>
      </c>
      <c r="F27" s="39">
        <f t="shared" si="0"/>
        <v>0</v>
      </c>
      <c r="G27" s="40"/>
      <c r="H27" s="40"/>
      <c r="I27" s="40"/>
      <c r="J27" s="40"/>
      <c r="K27" s="19"/>
    </row>
    <row r="28" spans="3:11" s="17" customFormat="1" ht="15" customHeight="1" x14ac:dyDescent="0.25">
      <c r="C28" s="18"/>
      <c r="D28" s="37" t="s">
        <v>33</v>
      </c>
      <c r="E28" s="38">
        <v>140</v>
      </c>
      <c r="F28" s="39">
        <f t="shared" si="0"/>
        <v>0</v>
      </c>
      <c r="G28" s="40"/>
      <c r="H28" s="40"/>
      <c r="I28" s="40"/>
      <c r="J28" s="40"/>
      <c r="K28" s="19"/>
    </row>
    <row r="29" spans="3:11" s="17" customFormat="1" ht="15" customHeight="1" x14ac:dyDescent="0.25">
      <c r="C29" s="18"/>
      <c r="D29" s="37" t="s">
        <v>34</v>
      </c>
      <c r="E29" s="38">
        <v>150</v>
      </c>
      <c r="F29" s="39">
        <f t="shared" si="0"/>
        <v>3221.6387</v>
      </c>
      <c r="G29" s="40">
        <f>G18</f>
        <v>1489.934</v>
      </c>
      <c r="H29" s="40"/>
      <c r="I29" s="40">
        <f>J19</f>
        <v>1731.7047</v>
      </c>
      <c r="J29" s="40"/>
      <c r="K29" s="19"/>
    </row>
    <row r="30" spans="3:11" s="17" customFormat="1" ht="15" customHeight="1" x14ac:dyDescent="0.25">
      <c r="C30" s="18"/>
      <c r="D30" s="37" t="s">
        <v>35</v>
      </c>
      <c r="E30" s="38">
        <v>160</v>
      </c>
      <c r="F30" s="39">
        <f t="shared" si="0"/>
        <v>0</v>
      </c>
      <c r="G30" s="40"/>
      <c r="H30" s="40"/>
      <c r="I30" s="40"/>
      <c r="J30" s="40"/>
      <c r="K30" s="19"/>
    </row>
    <row r="31" spans="3:11" s="17" customFormat="1" ht="22.5" x14ac:dyDescent="0.25">
      <c r="C31" s="18"/>
      <c r="D31" s="37" t="s">
        <v>36</v>
      </c>
      <c r="E31" s="38">
        <v>170</v>
      </c>
      <c r="F31" s="39">
        <f t="shared" si="0"/>
        <v>0</v>
      </c>
      <c r="G31" s="40"/>
      <c r="H31" s="40"/>
      <c r="I31" s="40"/>
      <c r="J31" s="40"/>
      <c r="K31" s="19"/>
    </row>
    <row r="32" spans="3:11" s="17" customFormat="1" ht="22.5" x14ac:dyDescent="0.25">
      <c r="C32" s="18"/>
      <c r="D32" s="37" t="s">
        <v>37</v>
      </c>
      <c r="E32" s="38">
        <v>180</v>
      </c>
      <c r="F32" s="39">
        <f t="shared" si="0"/>
        <v>0</v>
      </c>
      <c r="G32" s="40"/>
      <c r="H32" s="40"/>
      <c r="I32" s="40"/>
      <c r="J32" s="40"/>
      <c r="K32" s="19"/>
    </row>
    <row r="33" spans="3:11" s="17" customFormat="1" ht="15" customHeight="1" x14ac:dyDescent="0.25">
      <c r="C33" s="18"/>
      <c r="D33" s="37" t="s">
        <v>38</v>
      </c>
      <c r="E33" s="38">
        <v>190</v>
      </c>
      <c r="F33" s="39">
        <f t="shared" si="0"/>
        <v>-13.399000000000115</v>
      </c>
      <c r="G33" s="40">
        <v>0</v>
      </c>
      <c r="H33" s="40">
        <v>0</v>
      </c>
      <c r="I33" s="40">
        <f>(F15-F24)*0.3</f>
        <v>-4.019700000000034</v>
      </c>
      <c r="J33" s="40">
        <f>F15-F24-I33</f>
        <v>-9.3793000000000806</v>
      </c>
      <c r="K33" s="19"/>
    </row>
    <row r="34" spans="3:11" s="17" customFormat="1" ht="15" customHeight="1" x14ac:dyDescent="0.25">
      <c r="C34" s="18"/>
      <c r="D34" s="37" t="s">
        <v>39</v>
      </c>
      <c r="E34" s="38">
        <v>200</v>
      </c>
      <c r="F34" s="39">
        <f t="shared" si="0"/>
        <v>0</v>
      </c>
      <c r="G34" s="40">
        <v>0</v>
      </c>
      <c r="H34" s="40">
        <v>0</v>
      </c>
      <c r="I34" s="40">
        <v>0</v>
      </c>
      <c r="J34" s="40">
        <v>0</v>
      </c>
      <c r="K34" s="19"/>
    </row>
    <row r="35" spans="3:11" s="17" customFormat="1" ht="15" customHeight="1" x14ac:dyDescent="0.25">
      <c r="C35" s="18"/>
      <c r="D35" s="37" t="s">
        <v>40</v>
      </c>
      <c r="E35" s="38">
        <v>210</v>
      </c>
      <c r="F35" s="39">
        <f t="shared" si="0"/>
        <v>0</v>
      </c>
      <c r="G35" s="39">
        <f>(G15+G19+G31)-(G24+G29+G30+G32+G33)</f>
        <v>0</v>
      </c>
      <c r="H35" s="39">
        <f>(H15+H19+H31)-(H24+H29+H30+H32+H33)</f>
        <v>0</v>
      </c>
      <c r="I35" s="39">
        <f>(I15+I19+I31)-(I24+I29+I30+I32+I33)</f>
        <v>0</v>
      </c>
      <c r="J35" s="39">
        <f>(J15+J19+J31)-(J24+J29+J30+J32+J33)</f>
        <v>0</v>
      </c>
      <c r="K35" s="19"/>
    </row>
    <row r="36" spans="3:11" s="17" customFormat="1" ht="15" customHeight="1" x14ac:dyDescent="0.25">
      <c r="C36" s="18"/>
      <c r="D36" s="46" t="s">
        <v>41</v>
      </c>
      <c r="E36" s="46"/>
      <c r="F36" s="46"/>
      <c r="G36" s="46"/>
      <c r="H36" s="46"/>
      <c r="I36" s="46"/>
      <c r="J36" s="46"/>
      <c r="K36" s="19"/>
    </row>
    <row r="37" spans="3:11" s="17" customFormat="1" ht="22.5" x14ac:dyDescent="0.25">
      <c r="C37" s="18"/>
      <c r="D37" s="37" t="s">
        <v>23</v>
      </c>
      <c r="E37" s="38">
        <v>300</v>
      </c>
      <c r="F37" s="39">
        <f t="shared" si="0"/>
        <v>4.3639999999999999</v>
      </c>
      <c r="G37" s="40">
        <f>G40</f>
        <v>3.4432</v>
      </c>
      <c r="H37" s="40">
        <v>0</v>
      </c>
      <c r="I37" s="40">
        <f>I40</f>
        <v>0.92079999999999995</v>
      </c>
      <c r="J37" s="40">
        <v>0</v>
      </c>
      <c r="K37" s="19"/>
    </row>
    <row r="38" spans="3:11" s="17" customFormat="1" ht="15" customHeight="1" x14ac:dyDescent="0.25">
      <c r="C38" s="18"/>
      <c r="D38" s="37" t="s">
        <v>24</v>
      </c>
      <c r="E38" s="38">
        <v>310</v>
      </c>
      <c r="F38" s="39">
        <f t="shared" si="0"/>
        <v>0</v>
      </c>
      <c r="G38" s="40"/>
      <c r="H38" s="40"/>
      <c r="I38" s="40"/>
      <c r="J38" s="40"/>
      <c r="K38" s="19"/>
    </row>
    <row r="39" spans="3:11" s="17" customFormat="1" ht="15" customHeight="1" x14ac:dyDescent="0.25">
      <c r="C39" s="18"/>
      <c r="D39" s="37" t="s">
        <v>25</v>
      </c>
      <c r="E39" s="38">
        <v>320</v>
      </c>
      <c r="F39" s="39">
        <f t="shared" si="0"/>
        <v>0</v>
      </c>
      <c r="G39" s="40"/>
      <c r="H39" s="40"/>
      <c r="I39" s="40"/>
      <c r="J39" s="40"/>
      <c r="K39" s="19"/>
    </row>
    <row r="40" spans="3:11" s="17" customFormat="1" ht="15" customHeight="1" x14ac:dyDescent="0.25">
      <c r="C40" s="18"/>
      <c r="D40" s="37" t="s">
        <v>26</v>
      </c>
      <c r="E40" s="38">
        <v>330</v>
      </c>
      <c r="F40" s="39">
        <f t="shared" si="0"/>
        <v>4.3639999999999999</v>
      </c>
      <c r="G40" s="40">
        <v>3.4432</v>
      </c>
      <c r="H40" s="40">
        <v>0</v>
      </c>
      <c r="I40" s="40">
        <v>0.92079999999999995</v>
      </c>
      <c r="J40" s="40">
        <v>0</v>
      </c>
      <c r="K40" s="19"/>
    </row>
    <row r="41" spans="3:11" s="17" customFormat="1" ht="22.5" x14ac:dyDescent="0.25">
      <c r="C41" s="18"/>
      <c r="D41" s="37" t="s">
        <v>27</v>
      </c>
      <c r="E41" s="38">
        <v>340</v>
      </c>
      <c r="F41" s="39">
        <f t="shared" si="0"/>
        <v>6.7925900000000006</v>
      </c>
      <c r="G41" s="40"/>
      <c r="H41" s="40"/>
      <c r="I41" s="40">
        <f>I42</f>
        <v>3.4432</v>
      </c>
      <c r="J41" s="40">
        <f>J44</f>
        <v>3.3493900000000001</v>
      </c>
      <c r="K41" s="19"/>
    </row>
    <row r="42" spans="3:11" s="17" customFormat="1" ht="15" customHeight="1" x14ac:dyDescent="0.25">
      <c r="C42" s="18"/>
      <c r="D42" s="37" t="s">
        <v>18</v>
      </c>
      <c r="E42" s="38">
        <v>350</v>
      </c>
      <c r="F42" s="39">
        <f t="shared" si="0"/>
        <v>3.4432</v>
      </c>
      <c r="G42" s="40"/>
      <c r="H42" s="40"/>
      <c r="I42" s="40">
        <f>G40</f>
        <v>3.4432</v>
      </c>
      <c r="J42" s="40"/>
      <c r="K42" s="19"/>
    </row>
    <row r="43" spans="3:11" s="17" customFormat="1" ht="15" customHeight="1" x14ac:dyDescent="0.25">
      <c r="C43" s="18"/>
      <c r="D43" s="37" t="s">
        <v>19</v>
      </c>
      <c r="E43" s="38">
        <v>360</v>
      </c>
      <c r="F43" s="39">
        <f t="shared" si="0"/>
        <v>0</v>
      </c>
      <c r="G43" s="40"/>
      <c r="H43" s="40"/>
      <c r="I43" s="40"/>
      <c r="J43" s="40"/>
      <c r="K43" s="19"/>
    </row>
    <row r="44" spans="3:11" s="17" customFormat="1" ht="15" customHeight="1" x14ac:dyDescent="0.25">
      <c r="C44" s="18"/>
      <c r="D44" s="37" t="s">
        <v>20</v>
      </c>
      <c r="E44" s="38">
        <v>370</v>
      </c>
      <c r="F44" s="39">
        <f t="shared" si="0"/>
        <v>3.3493900000000001</v>
      </c>
      <c r="G44" s="40"/>
      <c r="H44" s="40"/>
      <c r="I44" s="40"/>
      <c r="J44" s="40">
        <f>J48+J55</f>
        <v>3.3493900000000001</v>
      </c>
      <c r="K44" s="19"/>
    </row>
    <row r="45" spans="3:11" s="17" customFormat="1" ht="15" customHeight="1" x14ac:dyDescent="0.25">
      <c r="C45" s="18"/>
      <c r="D45" s="37" t="s">
        <v>28</v>
      </c>
      <c r="E45" s="38">
        <v>380</v>
      </c>
      <c r="F45" s="39">
        <f t="shared" si="0"/>
        <v>0</v>
      </c>
      <c r="G45" s="40"/>
      <c r="H45" s="40"/>
      <c r="I45" s="40"/>
      <c r="J45" s="40"/>
      <c r="K45" s="19"/>
    </row>
    <row r="46" spans="3:11" s="17" customFormat="1" ht="15" customHeight="1" x14ac:dyDescent="0.25">
      <c r="C46" s="18"/>
      <c r="D46" s="37" t="s">
        <v>29</v>
      </c>
      <c r="E46" s="38">
        <v>390</v>
      </c>
      <c r="F46" s="39">
        <f t="shared" si="0"/>
        <v>4.2023000000000001</v>
      </c>
      <c r="G46" s="40">
        <v>0</v>
      </c>
      <c r="H46" s="40">
        <v>0</v>
      </c>
      <c r="I46" s="40">
        <f>I48</f>
        <v>0.96609999999999996</v>
      </c>
      <c r="J46" s="40">
        <f>J48</f>
        <v>3.2362000000000002</v>
      </c>
      <c r="K46" s="19"/>
    </row>
    <row r="47" spans="3:11" s="17" customFormat="1" ht="22.5" x14ac:dyDescent="0.25">
      <c r="C47" s="18"/>
      <c r="D47" s="37" t="s">
        <v>30</v>
      </c>
      <c r="E47" s="38">
        <v>400</v>
      </c>
      <c r="F47" s="39">
        <f t="shared" si="0"/>
        <v>0</v>
      </c>
      <c r="G47" s="40"/>
      <c r="H47" s="40"/>
      <c r="I47" s="40"/>
      <c r="J47" s="40"/>
      <c r="K47" s="19"/>
    </row>
    <row r="48" spans="3:11" s="17" customFormat="1" ht="15" customHeight="1" x14ac:dyDescent="0.25">
      <c r="C48" s="18"/>
      <c r="D48" s="37" t="s">
        <v>31</v>
      </c>
      <c r="E48" s="38">
        <v>410</v>
      </c>
      <c r="F48" s="39">
        <f t="shared" si="0"/>
        <v>4.2023000000000001</v>
      </c>
      <c r="G48" s="40">
        <v>0</v>
      </c>
      <c r="H48" s="40">
        <v>0</v>
      </c>
      <c r="I48" s="40">
        <v>0.96609999999999996</v>
      </c>
      <c r="J48" s="40">
        <v>3.2362000000000002</v>
      </c>
      <c r="K48" s="19"/>
    </row>
    <row r="49" spans="3:11" s="17" customFormat="1" ht="15" customHeight="1" x14ac:dyDescent="0.25">
      <c r="C49" s="18"/>
      <c r="D49" s="37" t="s">
        <v>42</v>
      </c>
      <c r="E49" s="38">
        <v>420</v>
      </c>
      <c r="F49" s="39">
        <f t="shared" si="0"/>
        <v>0</v>
      </c>
      <c r="G49" s="40"/>
      <c r="H49" s="40"/>
      <c r="I49" s="40"/>
      <c r="J49" s="40"/>
      <c r="K49" s="19"/>
    </row>
    <row r="50" spans="3:11" s="17" customFormat="1" ht="15" customHeight="1" x14ac:dyDescent="0.25">
      <c r="C50" s="18"/>
      <c r="D50" s="37" t="s">
        <v>33</v>
      </c>
      <c r="E50" s="38">
        <v>430</v>
      </c>
      <c r="F50" s="39">
        <f t="shared" si="0"/>
        <v>0</v>
      </c>
      <c r="G50" s="40"/>
      <c r="H50" s="40"/>
      <c r="I50" s="40"/>
      <c r="J50" s="40"/>
      <c r="K50" s="19"/>
    </row>
    <row r="51" spans="3:11" s="17" customFormat="1" ht="15" customHeight="1" x14ac:dyDescent="0.25">
      <c r="C51" s="18"/>
      <c r="D51" s="37" t="s">
        <v>34</v>
      </c>
      <c r="E51" s="38">
        <v>440</v>
      </c>
      <c r="F51" s="39">
        <f t="shared" si="0"/>
        <v>6.7925900000000006</v>
      </c>
      <c r="G51" s="40">
        <f>I42</f>
        <v>3.4432</v>
      </c>
      <c r="H51" s="40"/>
      <c r="I51" s="40">
        <f>J44</f>
        <v>3.3493900000000001</v>
      </c>
      <c r="J51" s="40"/>
      <c r="K51" s="19"/>
    </row>
    <row r="52" spans="3:11" s="17" customFormat="1" ht="15" customHeight="1" x14ac:dyDescent="0.25">
      <c r="C52" s="18"/>
      <c r="D52" s="37" t="s">
        <v>35</v>
      </c>
      <c r="E52" s="38">
        <v>450</v>
      </c>
      <c r="F52" s="39">
        <f t="shared" si="0"/>
        <v>0</v>
      </c>
      <c r="G52" s="40"/>
      <c r="H52" s="40"/>
      <c r="I52" s="40"/>
      <c r="J52" s="40"/>
      <c r="K52" s="19"/>
    </row>
    <row r="53" spans="3:11" s="17" customFormat="1" ht="22.5" x14ac:dyDescent="0.25">
      <c r="C53" s="18"/>
      <c r="D53" s="37" t="s">
        <v>36</v>
      </c>
      <c r="E53" s="38">
        <v>460</v>
      </c>
      <c r="F53" s="39">
        <f t="shared" si="0"/>
        <v>0</v>
      </c>
      <c r="G53" s="40"/>
      <c r="H53" s="40"/>
      <c r="I53" s="40"/>
      <c r="J53" s="40"/>
      <c r="K53" s="19"/>
    </row>
    <row r="54" spans="3:11" s="17" customFormat="1" ht="22.5" x14ac:dyDescent="0.25">
      <c r="C54" s="18"/>
      <c r="D54" s="37" t="s">
        <v>37</v>
      </c>
      <c r="E54" s="38">
        <v>470</v>
      </c>
      <c r="F54" s="39">
        <f t="shared" si="0"/>
        <v>0</v>
      </c>
      <c r="G54" s="40"/>
      <c r="H54" s="40"/>
      <c r="I54" s="40"/>
      <c r="J54" s="40"/>
      <c r="K54" s="19"/>
    </row>
    <row r="55" spans="3:11" s="17" customFormat="1" ht="15" customHeight="1" x14ac:dyDescent="0.25">
      <c r="C55" s="18"/>
      <c r="D55" s="37" t="s">
        <v>38</v>
      </c>
      <c r="E55" s="38">
        <v>480</v>
      </c>
      <c r="F55" s="39">
        <f t="shared" si="0"/>
        <v>0.16169999999999973</v>
      </c>
      <c r="G55" s="40">
        <v>0</v>
      </c>
      <c r="H55" s="40">
        <v>0</v>
      </c>
      <c r="I55" s="40">
        <f>(F37-F46)*0.3</f>
        <v>4.8509999999999921E-2</v>
      </c>
      <c r="J55" s="40">
        <f>F37-F46-I55</f>
        <v>0.11318999999999982</v>
      </c>
      <c r="K55" s="19"/>
    </row>
    <row r="56" spans="3:11" s="17" customFormat="1" ht="15" customHeight="1" x14ac:dyDescent="0.25">
      <c r="C56" s="18"/>
      <c r="D56" s="37" t="s">
        <v>39</v>
      </c>
      <c r="E56" s="38">
        <v>490</v>
      </c>
      <c r="F56" s="39">
        <f t="shared" si="0"/>
        <v>0</v>
      </c>
      <c r="G56" s="40">
        <v>0</v>
      </c>
      <c r="H56" s="40">
        <v>0</v>
      </c>
      <c r="I56" s="40">
        <v>0</v>
      </c>
      <c r="J56" s="40">
        <v>0</v>
      </c>
      <c r="K56" s="19"/>
    </row>
    <row r="57" spans="3:11" s="17" customFormat="1" ht="15" customHeight="1" x14ac:dyDescent="0.25">
      <c r="C57" s="18"/>
      <c r="D57" s="37" t="s">
        <v>40</v>
      </c>
      <c r="E57" s="38">
        <v>500</v>
      </c>
      <c r="F57" s="39">
        <f t="shared" si="0"/>
        <v>0</v>
      </c>
      <c r="G57" s="39">
        <f>(G37+G41+G53)-(G46+G51+G52+G54+G55)</f>
        <v>0</v>
      </c>
      <c r="H57" s="39">
        <f>(H37+H41+H53)-(H46+H51+H52+H54+H55)</f>
        <v>0</v>
      </c>
      <c r="I57" s="39">
        <f>(I37+I41+I53)-(I46+I51+I52+I54+I55)</f>
        <v>0</v>
      </c>
      <c r="J57" s="39">
        <f>(J37+J41+J53)-(J46+J51+J52+J54+J55)</f>
        <v>0</v>
      </c>
      <c r="K57" s="19"/>
    </row>
    <row r="58" spans="3:11" s="17" customFormat="1" ht="15" customHeight="1" x14ac:dyDescent="0.25">
      <c r="C58" s="18"/>
      <c r="D58" s="46" t="s">
        <v>41</v>
      </c>
      <c r="E58" s="46"/>
      <c r="F58" s="46"/>
      <c r="G58" s="46"/>
      <c r="H58" s="46"/>
      <c r="I58" s="46"/>
      <c r="J58" s="46"/>
      <c r="K58" s="19"/>
    </row>
    <row r="59" spans="3:11" s="17" customFormat="1" ht="15" customHeight="1" x14ac:dyDescent="0.25">
      <c r="C59" s="18"/>
      <c r="D59" s="37" t="s">
        <v>43</v>
      </c>
      <c r="E59" s="38">
        <v>600</v>
      </c>
      <c r="F59" s="39">
        <f t="shared" si="0"/>
        <v>4.2023000000000001</v>
      </c>
      <c r="G59" s="40"/>
      <c r="H59" s="40"/>
      <c r="I59" s="40">
        <f>I48</f>
        <v>0.96609999999999996</v>
      </c>
      <c r="J59" s="40">
        <f>J48</f>
        <v>3.2362000000000002</v>
      </c>
      <c r="K59" s="19"/>
    </row>
    <row r="60" spans="3:11" s="17" customFormat="1" ht="15" customHeight="1" x14ac:dyDescent="0.25">
      <c r="C60" s="18"/>
      <c r="D60" s="37" t="s">
        <v>44</v>
      </c>
      <c r="E60" s="38">
        <v>610</v>
      </c>
      <c r="F60" s="39">
        <f t="shared" si="0"/>
        <v>0</v>
      </c>
      <c r="G60" s="40"/>
      <c r="H60" s="40"/>
      <c r="I60" s="40"/>
      <c r="J60" s="40"/>
      <c r="K60" s="19"/>
    </row>
    <row r="61" spans="3:11" s="17" customFormat="1" ht="15" customHeight="1" x14ac:dyDescent="0.25">
      <c r="C61" s="18"/>
      <c r="D61" s="37" t="s">
        <v>45</v>
      </c>
      <c r="E61" s="38">
        <v>620</v>
      </c>
      <c r="F61" s="39">
        <f t="shared" si="0"/>
        <v>0</v>
      </c>
      <c r="G61" s="40"/>
      <c r="H61" s="40"/>
      <c r="I61" s="40"/>
      <c r="J61" s="40"/>
      <c r="K61" s="19"/>
    </row>
    <row r="62" spans="3:11" s="17" customFormat="1" ht="15" customHeight="1" x14ac:dyDescent="0.25">
      <c r="C62" s="18"/>
      <c r="D62" s="46" t="s">
        <v>46</v>
      </c>
      <c r="E62" s="46"/>
      <c r="F62" s="46"/>
      <c r="G62" s="46"/>
      <c r="H62" s="46"/>
      <c r="I62" s="46"/>
      <c r="J62" s="46"/>
      <c r="K62" s="19"/>
    </row>
    <row r="63" spans="3:11" s="17" customFormat="1" ht="22.5" x14ac:dyDescent="0.25">
      <c r="C63" s="18"/>
      <c r="D63" s="37" t="s">
        <v>47</v>
      </c>
      <c r="E63" s="38">
        <v>700</v>
      </c>
      <c r="F63" s="39">
        <f t="shared" si="0"/>
        <v>0</v>
      </c>
      <c r="G63" s="40"/>
      <c r="H63" s="40"/>
      <c r="I63" s="40"/>
      <c r="J63" s="40"/>
      <c r="K63" s="19"/>
    </row>
    <row r="64" spans="3:11" ht="15" customHeight="1" x14ac:dyDescent="0.25">
      <c r="C64" s="5"/>
      <c r="D64" s="37" t="s">
        <v>48</v>
      </c>
      <c r="E64" s="38">
        <v>710</v>
      </c>
      <c r="F64" s="39">
        <f t="shared" si="0"/>
        <v>0</v>
      </c>
      <c r="G64" s="41"/>
      <c r="H64" s="41"/>
      <c r="I64" s="41"/>
      <c r="J64" s="41"/>
      <c r="K64" s="14"/>
    </row>
    <row r="65" spans="3:12" ht="15" customHeight="1" x14ac:dyDescent="0.25">
      <c r="C65" s="5"/>
      <c r="D65" s="37" t="s">
        <v>49</v>
      </c>
      <c r="E65" s="38">
        <v>720</v>
      </c>
      <c r="F65" s="39">
        <f t="shared" si="0"/>
        <v>0</v>
      </c>
      <c r="G65" s="41"/>
      <c r="H65" s="41"/>
      <c r="I65" s="41"/>
      <c r="J65" s="41"/>
      <c r="K65" s="14"/>
    </row>
    <row r="66" spans="3:12" ht="15" customHeight="1" x14ac:dyDescent="0.25">
      <c r="C66" s="5"/>
      <c r="D66" s="37" t="s">
        <v>50</v>
      </c>
      <c r="E66" s="38">
        <v>730</v>
      </c>
      <c r="F66" s="39">
        <f t="shared" si="0"/>
        <v>0</v>
      </c>
      <c r="G66" s="41"/>
      <c r="H66" s="41"/>
      <c r="I66" s="41"/>
      <c r="J66" s="41"/>
      <c r="K66" s="14"/>
    </row>
    <row r="67" spans="3:12" ht="15" customHeight="1" x14ac:dyDescent="0.25">
      <c r="C67" s="5"/>
      <c r="D67" s="37" t="s">
        <v>51</v>
      </c>
      <c r="E67" s="38">
        <v>740</v>
      </c>
      <c r="F67" s="39">
        <f t="shared" si="0"/>
        <v>0</v>
      </c>
      <c r="G67" s="41"/>
      <c r="H67" s="41"/>
      <c r="I67" s="41"/>
      <c r="J67" s="41"/>
      <c r="K67" s="14"/>
    </row>
    <row r="68" spans="3:12" ht="22.5" x14ac:dyDescent="0.25">
      <c r="C68" s="5"/>
      <c r="D68" s="37" t="s">
        <v>52</v>
      </c>
      <c r="E68" s="38">
        <v>750</v>
      </c>
      <c r="F68" s="39">
        <f t="shared" si="0"/>
        <v>1999.489</v>
      </c>
      <c r="G68" s="41">
        <f>G69</f>
        <v>0</v>
      </c>
      <c r="H68" s="41">
        <f>H69</f>
        <v>0</v>
      </c>
      <c r="I68" s="41">
        <f>I69</f>
        <v>258.40499999999997</v>
      </c>
      <c r="J68" s="41">
        <f>J69</f>
        <v>1741.0840000000001</v>
      </c>
      <c r="K68" s="14"/>
    </row>
    <row r="69" spans="3:12" ht="15" customHeight="1" x14ac:dyDescent="0.25">
      <c r="C69" s="5"/>
      <c r="D69" s="37" t="s">
        <v>48</v>
      </c>
      <c r="E69" s="38">
        <v>760</v>
      </c>
      <c r="F69" s="39">
        <f t="shared" si="0"/>
        <v>1999.489</v>
      </c>
      <c r="G69" s="41">
        <f>G26</f>
        <v>0</v>
      </c>
      <c r="H69" s="41">
        <f>H26</f>
        <v>0</v>
      </c>
      <c r="I69" s="41">
        <f>I26</f>
        <v>258.40499999999997</v>
      </c>
      <c r="J69" s="41">
        <f>J26</f>
        <v>1741.0840000000001</v>
      </c>
      <c r="K69" s="14"/>
    </row>
    <row r="70" spans="3:12" ht="15" customHeight="1" x14ac:dyDescent="0.25">
      <c r="C70" s="5"/>
      <c r="D70" s="37" t="s">
        <v>49</v>
      </c>
      <c r="E70" s="38">
        <v>770</v>
      </c>
      <c r="F70" s="39">
        <f t="shared" si="0"/>
        <v>0</v>
      </c>
      <c r="G70" s="41"/>
      <c r="H70" s="41"/>
      <c r="I70" s="41"/>
      <c r="J70" s="41"/>
      <c r="K70" s="14"/>
    </row>
    <row r="71" spans="3:12" ht="15" customHeight="1" x14ac:dyDescent="0.25">
      <c r="C71" s="5"/>
      <c r="D71" s="37" t="s">
        <v>50</v>
      </c>
      <c r="E71" s="38">
        <v>780</v>
      </c>
      <c r="F71" s="39">
        <f t="shared" si="0"/>
        <v>0</v>
      </c>
      <c r="G71" s="41"/>
      <c r="H71" s="41"/>
      <c r="I71" s="41"/>
      <c r="J71" s="41"/>
      <c r="K71" s="14"/>
    </row>
    <row r="72" spans="3:12" ht="15" customHeight="1" x14ac:dyDescent="0.25">
      <c r="C72" s="5"/>
      <c r="D72" s="37" t="s">
        <v>51</v>
      </c>
      <c r="E72" s="38">
        <v>790</v>
      </c>
      <c r="F72" s="39">
        <f t="shared" si="0"/>
        <v>0</v>
      </c>
      <c r="G72" s="41"/>
      <c r="H72" s="41"/>
      <c r="I72" s="41"/>
      <c r="J72" s="41"/>
      <c r="K72" s="14"/>
    </row>
    <row r="73" spans="3:12" ht="15" customHeight="1" x14ac:dyDescent="0.25">
      <c r="C73" s="5"/>
      <c r="D73" s="46" t="s">
        <v>53</v>
      </c>
      <c r="E73" s="46"/>
      <c r="F73" s="46"/>
      <c r="G73" s="46"/>
      <c r="H73" s="46"/>
      <c r="I73" s="46"/>
      <c r="J73" s="46"/>
      <c r="K73" s="14"/>
    </row>
    <row r="74" spans="3:12" ht="22.5" x14ac:dyDescent="0.25">
      <c r="C74" s="5"/>
      <c r="D74" s="37" t="s">
        <v>47</v>
      </c>
      <c r="E74" s="38">
        <v>800</v>
      </c>
      <c r="F74" s="39">
        <f t="shared" si="0"/>
        <v>0</v>
      </c>
      <c r="G74" s="41"/>
      <c r="H74" s="41"/>
      <c r="I74" s="41"/>
      <c r="J74" s="41"/>
      <c r="K74" s="14"/>
    </row>
    <row r="75" spans="3:12" ht="15" customHeight="1" x14ac:dyDescent="0.25">
      <c r="C75" s="5"/>
      <c r="D75" s="37" t="s">
        <v>48</v>
      </c>
      <c r="E75" s="38">
        <v>810</v>
      </c>
      <c r="F75" s="39">
        <f t="shared" si="0"/>
        <v>0</v>
      </c>
      <c r="G75" s="41"/>
      <c r="H75" s="41"/>
      <c r="I75" s="41"/>
      <c r="J75" s="41"/>
      <c r="K75" s="14"/>
    </row>
    <row r="76" spans="3:12" ht="15" customHeight="1" x14ac:dyDescent="0.25">
      <c r="C76" s="5"/>
      <c r="D76" s="37" t="s">
        <v>49</v>
      </c>
      <c r="E76" s="38">
        <v>820</v>
      </c>
      <c r="F76" s="39">
        <f t="shared" si="0"/>
        <v>0</v>
      </c>
      <c r="G76" s="41"/>
      <c r="H76" s="41"/>
      <c r="I76" s="41"/>
      <c r="J76" s="41"/>
      <c r="K76" s="14"/>
    </row>
    <row r="77" spans="3:12" ht="15" customHeight="1" x14ac:dyDescent="0.25">
      <c r="C77" s="5"/>
      <c r="D77" s="37" t="s">
        <v>50</v>
      </c>
      <c r="E77" s="38">
        <v>830</v>
      </c>
      <c r="F77" s="39">
        <f t="shared" si="0"/>
        <v>0</v>
      </c>
      <c r="G77" s="41"/>
      <c r="H77" s="41"/>
      <c r="I77" s="41"/>
      <c r="J77" s="41"/>
      <c r="K77" s="14"/>
    </row>
    <row r="78" spans="3:12" ht="15" customHeight="1" x14ac:dyDescent="0.25">
      <c r="C78" s="5"/>
      <c r="D78" s="37" t="s">
        <v>51</v>
      </c>
      <c r="E78" s="38">
        <v>840</v>
      </c>
      <c r="F78" s="39">
        <f t="shared" si="0"/>
        <v>0</v>
      </c>
      <c r="G78" s="41"/>
      <c r="H78" s="41"/>
      <c r="I78" s="41"/>
      <c r="J78" s="41"/>
      <c r="K78" s="14"/>
    </row>
    <row r="79" spans="3:12" ht="22.5" x14ac:dyDescent="0.25">
      <c r="C79" s="5"/>
      <c r="D79" s="37" t="s">
        <v>52</v>
      </c>
      <c r="E79" s="38">
        <v>850</v>
      </c>
      <c r="F79" s="39">
        <f t="shared" si="0"/>
        <v>2755.295842</v>
      </c>
      <c r="G79" s="42">
        <f>G80</f>
        <v>0</v>
      </c>
      <c r="H79" s="42">
        <f>H80</f>
        <v>0</v>
      </c>
      <c r="I79" s="42">
        <f>I80</f>
        <v>356.08208999999994</v>
      </c>
      <c r="J79" s="42">
        <f>J80</f>
        <v>2399.2137520000001</v>
      </c>
      <c r="K79" s="26"/>
      <c r="L79" s="27"/>
    </row>
    <row r="80" spans="3:12" ht="15" customHeight="1" x14ac:dyDescent="0.25">
      <c r="C80" s="5"/>
      <c r="D80" s="37" t="s">
        <v>48</v>
      </c>
      <c r="E80" s="38">
        <v>860</v>
      </c>
      <c r="F80" s="39">
        <f t="shared" ref="F80:F86" si="1">SUM(G80:J80)</f>
        <v>2755.295842</v>
      </c>
      <c r="G80" s="42">
        <v>0</v>
      </c>
      <c r="H80" s="42">
        <v>0</v>
      </c>
      <c r="I80" s="41">
        <f>I69*1.378</f>
        <v>356.08208999999994</v>
      </c>
      <c r="J80" s="41">
        <f>J69*1.378</f>
        <v>2399.2137520000001</v>
      </c>
      <c r="K80" s="26"/>
      <c r="L80" s="27"/>
    </row>
    <row r="81" spans="3:19" ht="15" customHeight="1" x14ac:dyDescent="0.25">
      <c r="C81" s="5"/>
      <c r="D81" s="37" t="s">
        <v>49</v>
      </c>
      <c r="E81" s="38">
        <v>870</v>
      </c>
      <c r="F81" s="39">
        <f t="shared" si="1"/>
        <v>0</v>
      </c>
      <c r="G81" s="42"/>
      <c r="H81" s="42"/>
      <c r="I81" s="42"/>
      <c r="J81" s="42"/>
      <c r="K81" s="26"/>
      <c r="L81" s="27"/>
    </row>
    <row r="82" spans="3:19" ht="15" customHeight="1" x14ac:dyDescent="0.25">
      <c r="C82" s="5"/>
      <c r="D82" s="37" t="s">
        <v>50</v>
      </c>
      <c r="E82" s="38">
        <v>880</v>
      </c>
      <c r="F82" s="39">
        <f t="shared" si="1"/>
        <v>0</v>
      </c>
      <c r="G82" s="41"/>
      <c r="H82" s="41"/>
      <c r="I82" s="41"/>
      <c r="J82" s="41"/>
      <c r="K82" s="26"/>
      <c r="L82" s="27"/>
    </row>
    <row r="83" spans="3:19" ht="15" customHeight="1" x14ac:dyDescent="0.25">
      <c r="C83" s="5"/>
      <c r="D83" s="37" t="s">
        <v>51</v>
      </c>
      <c r="E83" s="38">
        <v>890</v>
      </c>
      <c r="F83" s="39">
        <f t="shared" si="1"/>
        <v>0</v>
      </c>
      <c r="G83" s="43"/>
      <c r="H83" s="43"/>
      <c r="I83" s="43"/>
      <c r="J83" s="43"/>
      <c r="K83" s="26"/>
      <c r="L83" s="27"/>
    </row>
    <row r="84" spans="3:19" ht="15" customHeight="1" x14ac:dyDescent="0.25">
      <c r="C84" s="5"/>
      <c r="D84" s="37" t="s">
        <v>54</v>
      </c>
      <c r="E84" s="38">
        <v>900</v>
      </c>
      <c r="F84" s="39">
        <f t="shared" si="1"/>
        <v>0</v>
      </c>
      <c r="G84" s="43"/>
      <c r="H84" s="43"/>
      <c r="I84" s="43"/>
      <c r="J84" s="43"/>
      <c r="K84" s="26"/>
      <c r="L84" s="27"/>
    </row>
    <row r="85" spans="3:19" ht="15" customHeight="1" x14ac:dyDescent="0.25">
      <c r="C85" s="5"/>
      <c r="D85" s="37" t="s">
        <v>51</v>
      </c>
      <c r="E85" s="38">
        <v>910</v>
      </c>
      <c r="F85" s="39">
        <f t="shared" si="1"/>
        <v>0</v>
      </c>
      <c r="G85" s="43"/>
      <c r="H85" s="43"/>
      <c r="I85" s="43"/>
      <c r="J85" s="43"/>
      <c r="K85" s="26"/>
      <c r="L85" s="27"/>
    </row>
    <row r="86" spans="3:19" ht="15" customHeight="1" x14ac:dyDescent="0.25">
      <c r="C86" s="5"/>
      <c r="D86" s="37" t="s">
        <v>50</v>
      </c>
      <c r="E86" s="38">
        <v>920</v>
      </c>
      <c r="F86" s="39">
        <f t="shared" si="1"/>
        <v>0</v>
      </c>
      <c r="G86" s="43"/>
      <c r="H86" s="43"/>
      <c r="I86" s="43"/>
      <c r="J86" s="43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VID983055:VIH983075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VRZ983055:VSD983075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WBV983055:WBZ983075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WLR983055:WLV983075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VN983055:WVR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F37:J57 F63:J72 F59:J61 F15:J35 F74:J8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view="pageBreakPreview" topLeftCell="C19" zoomScaleNormal="100" zoomScaleSheetLayoutView="100" workbookViewId="0">
      <selection activeCell="F8" sqref="F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45" t="s">
        <v>66</v>
      </c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47" t="s">
        <v>14</v>
      </c>
      <c r="E11" s="47" t="s">
        <v>15</v>
      </c>
      <c r="F11" s="47" t="s">
        <v>16</v>
      </c>
      <c r="G11" s="47" t="s">
        <v>17</v>
      </c>
      <c r="H11" s="47"/>
      <c r="I11" s="47"/>
      <c r="J11" s="47"/>
      <c r="K11" s="14"/>
    </row>
    <row r="12" spans="1:17" ht="15" customHeight="1" x14ac:dyDescent="0.25">
      <c r="C12" s="5"/>
      <c r="D12" s="47"/>
      <c r="E12" s="47"/>
      <c r="F12" s="47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ht="12" customHeight="1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25">
      <c r="C14" s="18"/>
      <c r="D14" s="46" t="s">
        <v>22</v>
      </c>
      <c r="E14" s="46"/>
      <c r="F14" s="46"/>
      <c r="G14" s="46"/>
      <c r="H14" s="46"/>
      <c r="I14" s="46"/>
      <c r="J14" s="46"/>
      <c r="K14" s="19"/>
    </row>
    <row r="15" spans="1:17" s="17" customFormat="1" ht="22.5" x14ac:dyDescent="0.25">
      <c r="C15" s="18"/>
      <c r="D15" s="37" t="s">
        <v>23</v>
      </c>
      <c r="E15" s="38">
        <v>10</v>
      </c>
      <c r="F15" s="39">
        <f>SUM(G15:J15)</f>
        <v>1611.0940000000001</v>
      </c>
      <c r="G15" s="40">
        <f>G18</f>
        <v>1277.4110000000001</v>
      </c>
      <c r="H15" s="40">
        <f>H18</f>
        <v>0</v>
      </c>
      <c r="I15" s="40">
        <f>I18</f>
        <v>333.68299999999999</v>
      </c>
      <c r="J15" s="40">
        <f>J18</f>
        <v>0</v>
      </c>
      <c r="K15" s="19"/>
    </row>
    <row r="16" spans="1:17" s="17" customFormat="1" ht="15" customHeight="1" x14ac:dyDescent="0.25">
      <c r="C16" s="18"/>
      <c r="D16" s="37" t="s">
        <v>24</v>
      </c>
      <c r="E16" s="38">
        <v>20</v>
      </c>
      <c r="F16" s="39">
        <f t="shared" ref="F16:F79" si="0">SUM(G16:J16)</f>
        <v>0</v>
      </c>
      <c r="G16" s="40"/>
      <c r="H16" s="40"/>
      <c r="I16" s="40"/>
      <c r="J16" s="40"/>
      <c r="K16" s="19"/>
    </row>
    <row r="17" spans="3:11" s="17" customFormat="1" ht="15" customHeight="1" x14ac:dyDescent="0.25">
      <c r="C17" s="18"/>
      <c r="D17" s="37" t="s">
        <v>25</v>
      </c>
      <c r="E17" s="38">
        <v>30</v>
      </c>
      <c r="F17" s="39">
        <f t="shared" si="0"/>
        <v>0</v>
      </c>
      <c r="G17" s="40"/>
      <c r="H17" s="40"/>
      <c r="I17" s="40"/>
      <c r="J17" s="40"/>
      <c r="K17" s="19"/>
    </row>
    <row r="18" spans="3:11" s="17" customFormat="1" ht="15" customHeight="1" x14ac:dyDescent="0.25">
      <c r="C18" s="18"/>
      <c r="D18" s="37" t="s">
        <v>26</v>
      </c>
      <c r="E18" s="38">
        <v>40</v>
      </c>
      <c r="F18" s="39">
        <f t="shared" si="0"/>
        <v>1611.0940000000001</v>
      </c>
      <c r="G18" s="40">
        <v>1277.4110000000001</v>
      </c>
      <c r="H18" s="40">
        <v>0</v>
      </c>
      <c r="I18" s="40">
        <v>333.68299999999999</v>
      </c>
      <c r="J18" s="40">
        <v>0</v>
      </c>
      <c r="K18" s="19"/>
    </row>
    <row r="19" spans="3:11" s="17" customFormat="1" ht="22.5" x14ac:dyDescent="0.25">
      <c r="C19" s="18"/>
      <c r="D19" s="37" t="s">
        <v>27</v>
      </c>
      <c r="E19" s="38">
        <v>50</v>
      </c>
      <c r="F19" s="39">
        <f t="shared" si="0"/>
        <v>2276.1419000000001</v>
      </c>
      <c r="G19" s="40"/>
      <c r="H19" s="40"/>
      <c r="I19" s="40">
        <f>I20</f>
        <v>1277.4110000000001</v>
      </c>
      <c r="J19" s="40">
        <f>J22</f>
        <v>998.73089999999991</v>
      </c>
      <c r="K19" s="19"/>
    </row>
    <row r="20" spans="3:11" s="17" customFormat="1" ht="15" customHeight="1" x14ac:dyDescent="0.25">
      <c r="C20" s="18"/>
      <c r="D20" s="37" t="s">
        <v>18</v>
      </c>
      <c r="E20" s="38">
        <v>60</v>
      </c>
      <c r="F20" s="39">
        <f t="shared" si="0"/>
        <v>1277.4110000000001</v>
      </c>
      <c r="G20" s="40"/>
      <c r="H20" s="40"/>
      <c r="I20" s="40">
        <f>G18</f>
        <v>1277.4110000000001</v>
      </c>
      <c r="J20" s="40"/>
      <c r="K20" s="19"/>
    </row>
    <row r="21" spans="3:11" s="17" customFormat="1" ht="15" customHeight="1" x14ac:dyDescent="0.25">
      <c r="C21" s="18"/>
      <c r="D21" s="37" t="s">
        <v>19</v>
      </c>
      <c r="E21" s="38">
        <v>70</v>
      </c>
      <c r="F21" s="39">
        <f t="shared" si="0"/>
        <v>0</v>
      </c>
      <c r="G21" s="40"/>
      <c r="H21" s="40"/>
      <c r="I21" s="40"/>
      <c r="J21" s="40"/>
      <c r="K21" s="19"/>
    </row>
    <row r="22" spans="3:11" s="17" customFormat="1" ht="15" customHeight="1" x14ac:dyDescent="0.25">
      <c r="C22" s="18"/>
      <c r="D22" s="37" t="s">
        <v>20</v>
      </c>
      <c r="E22" s="38">
        <v>80</v>
      </c>
      <c r="F22" s="39">
        <f t="shared" si="0"/>
        <v>998.73089999999991</v>
      </c>
      <c r="G22" s="40"/>
      <c r="H22" s="40"/>
      <c r="I22" s="40"/>
      <c r="J22" s="40">
        <f>J26+J33</f>
        <v>998.73089999999991</v>
      </c>
      <c r="K22" s="19"/>
    </row>
    <row r="23" spans="3:11" s="17" customFormat="1" ht="15" customHeight="1" x14ac:dyDescent="0.25">
      <c r="C23" s="18"/>
      <c r="D23" s="37" t="s">
        <v>28</v>
      </c>
      <c r="E23" s="38">
        <v>90</v>
      </c>
      <c r="F23" s="39">
        <f t="shared" si="0"/>
        <v>0</v>
      </c>
      <c r="G23" s="40"/>
      <c r="H23" s="40"/>
      <c r="I23" s="40"/>
      <c r="J23" s="40"/>
      <c r="K23" s="19"/>
    </row>
    <row r="24" spans="3:11" s="17" customFormat="1" ht="15" customHeight="1" x14ac:dyDescent="0.25">
      <c r="C24" s="18"/>
      <c r="D24" s="37" t="s">
        <v>29</v>
      </c>
      <c r="E24" s="38">
        <v>100</v>
      </c>
      <c r="F24" s="39">
        <f t="shared" si="0"/>
        <v>1608.8870000000002</v>
      </c>
      <c r="G24" s="40">
        <v>0</v>
      </c>
      <c r="H24" s="40">
        <v>0</v>
      </c>
      <c r="I24" s="40">
        <f>I26</f>
        <v>611.70100000000002</v>
      </c>
      <c r="J24" s="40">
        <f>J26</f>
        <v>997.18600000000004</v>
      </c>
      <c r="K24" s="19"/>
    </row>
    <row r="25" spans="3:11" s="17" customFormat="1" ht="22.5" x14ac:dyDescent="0.25">
      <c r="C25" s="18"/>
      <c r="D25" s="37" t="s">
        <v>30</v>
      </c>
      <c r="E25" s="38">
        <v>110</v>
      </c>
      <c r="F25" s="39">
        <f t="shared" si="0"/>
        <v>0</v>
      </c>
      <c r="G25" s="40"/>
      <c r="H25" s="40"/>
      <c r="I25" s="40"/>
      <c r="J25" s="40"/>
      <c r="K25" s="19"/>
    </row>
    <row r="26" spans="3:11" s="17" customFormat="1" ht="15" customHeight="1" x14ac:dyDescent="0.25">
      <c r="C26" s="18"/>
      <c r="D26" s="37" t="s">
        <v>31</v>
      </c>
      <c r="E26" s="38">
        <v>120</v>
      </c>
      <c r="F26" s="39">
        <f t="shared" si="0"/>
        <v>1608.8870000000002</v>
      </c>
      <c r="G26" s="40">
        <v>0</v>
      </c>
      <c r="H26" s="40">
        <v>0</v>
      </c>
      <c r="I26" s="40">
        <v>611.70100000000002</v>
      </c>
      <c r="J26" s="40">
        <v>997.18600000000004</v>
      </c>
      <c r="K26" s="19"/>
    </row>
    <row r="27" spans="3:11" s="17" customFormat="1" ht="22.5" x14ac:dyDescent="0.25">
      <c r="C27" s="18"/>
      <c r="D27" s="37" t="s">
        <v>32</v>
      </c>
      <c r="E27" s="38">
        <v>130</v>
      </c>
      <c r="F27" s="39">
        <f t="shared" si="0"/>
        <v>0</v>
      </c>
      <c r="G27" s="40"/>
      <c r="H27" s="40"/>
      <c r="I27" s="40"/>
      <c r="J27" s="40"/>
      <c r="K27" s="19"/>
    </row>
    <row r="28" spans="3:11" s="17" customFormat="1" ht="15" customHeight="1" x14ac:dyDescent="0.25">
      <c r="C28" s="18"/>
      <c r="D28" s="37" t="s">
        <v>33</v>
      </c>
      <c r="E28" s="38">
        <v>140</v>
      </c>
      <c r="F28" s="39">
        <f t="shared" si="0"/>
        <v>0</v>
      </c>
      <c r="G28" s="40"/>
      <c r="H28" s="40"/>
      <c r="I28" s="40"/>
      <c r="J28" s="40"/>
      <c r="K28" s="19"/>
    </row>
    <row r="29" spans="3:11" s="17" customFormat="1" ht="15" customHeight="1" x14ac:dyDescent="0.25">
      <c r="C29" s="18"/>
      <c r="D29" s="37" t="s">
        <v>34</v>
      </c>
      <c r="E29" s="38">
        <v>150</v>
      </c>
      <c r="F29" s="39">
        <f t="shared" si="0"/>
        <v>2276.1419000000001</v>
      </c>
      <c r="G29" s="40">
        <f>G18</f>
        <v>1277.4110000000001</v>
      </c>
      <c r="H29" s="40"/>
      <c r="I29" s="40">
        <f>J19</f>
        <v>998.73089999999991</v>
      </c>
      <c r="J29" s="40"/>
      <c r="K29" s="19"/>
    </row>
    <row r="30" spans="3:11" s="17" customFormat="1" ht="15" customHeight="1" x14ac:dyDescent="0.25">
      <c r="C30" s="18"/>
      <c r="D30" s="37" t="s">
        <v>35</v>
      </c>
      <c r="E30" s="38">
        <v>160</v>
      </c>
      <c r="F30" s="39">
        <f t="shared" si="0"/>
        <v>0</v>
      </c>
      <c r="G30" s="40"/>
      <c r="H30" s="40"/>
      <c r="I30" s="40"/>
      <c r="J30" s="40"/>
      <c r="K30" s="19"/>
    </row>
    <row r="31" spans="3:11" s="17" customFormat="1" ht="22.5" x14ac:dyDescent="0.25">
      <c r="C31" s="18"/>
      <c r="D31" s="37" t="s">
        <v>36</v>
      </c>
      <c r="E31" s="38">
        <v>170</v>
      </c>
      <c r="F31" s="39">
        <f t="shared" si="0"/>
        <v>0</v>
      </c>
      <c r="G31" s="40"/>
      <c r="H31" s="40"/>
      <c r="I31" s="40"/>
      <c r="J31" s="40"/>
      <c r="K31" s="19"/>
    </row>
    <row r="32" spans="3:11" s="17" customFormat="1" ht="22.5" x14ac:dyDescent="0.25">
      <c r="C32" s="18"/>
      <c r="D32" s="37" t="s">
        <v>37</v>
      </c>
      <c r="E32" s="38">
        <v>180</v>
      </c>
      <c r="F32" s="39">
        <f t="shared" si="0"/>
        <v>0</v>
      </c>
      <c r="G32" s="40"/>
      <c r="H32" s="40"/>
      <c r="I32" s="40"/>
      <c r="J32" s="40"/>
      <c r="K32" s="19"/>
    </row>
    <row r="33" spans="3:11" s="17" customFormat="1" ht="15" customHeight="1" x14ac:dyDescent="0.25">
      <c r="C33" s="18"/>
      <c r="D33" s="37" t="s">
        <v>38</v>
      </c>
      <c r="E33" s="38">
        <v>190</v>
      </c>
      <c r="F33" s="39">
        <f t="shared" si="0"/>
        <v>2.2069999999998799</v>
      </c>
      <c r="G33" s="40">
        <v>0</v>
      </c>
      <c r="H33" s="40">
        <v>0</v>
      </c>
      <c r="I33" s="40">
        <f>(F15-F24)*0.3</f>
        <v>0.66209999999996394</v>
      </c>
      <c r="J33" s="40">
        <f>F15-F24-I33</f>
        <v>1.544899999999916</v>
      </c>
      <c r="K33" s="19"/>
    </row>
    <row r="34" spans="3:11" s="17" customFormat="1" ht="15" customHeight="1" x14ac:dyDescent="0.25">
      <c r="C34" s="18"/>
      <c r="D34" s="37" t="s">
        <v>39</v>
      </c>
      <c r="E34" s="38">
        <v>200</v>
      </c>
      <c r="F34" s="39">
        <f t="shared" si="0"/>
        <v>0</v>
      </c>
      <c r="G34" s="40">
        <v>0</v>
      </c>
      <c r="H34" s="40">
        <v>0</v>
      </c>
      <c r="I34" s="40">
        <v>0</v>
      </c>
      <c r="J34" s="40">
        <v>0</v>
      </c>
      <c r="K34" s="19"/>
    </row>
    <row r="35" spans="3:11" s="17" customFormat="1" ht="15" customHeight="1" x14ac:dyDescent="0.25">
      <c r="C35" s="18"/>
      <c r="D35" s="37" t="s">
        <v>40</v>
      </c>
      <c r="E35" s="38">
        <v>210</v>
      </c>
      <c r="F35" s="39">
        <f t="shared" si="0"/>
        <v>0</v>
      </c>
      <c r="G35" s="39">
        <f>(G15+G19+G31)-(G24+G29+G30+G32+G33)</f>
        <v>0</v>
      </c>
      <c r="H35" s="39">
        <f>(H15+H19+H31)-(H24+H29+H30+H32+H33)</f>
        <v>0</v>
      </c>
      <c r="I35" s="39">
        <f>(I15+I19+I31)-(I24+I29+I30+I32+I33)</f>
        <v>0</v>
      </c>
      <c r="J35" s="39">
        <f>(J15+J19+J31)-(J24+J29+J30+J32+J33)</f>
        <v>0</v>
      </c>
      <c r="K35" s="19"/>
    </row>
    <row r="36" spans="3:11" s="17" customFormat="1" ht="15" customHeight="1" x14ac:dyDescent="0.25">
      <c r="C36" s="18"/>
      <c r="D36" s="46" t="s">
        <v>41</v>
      </c>
      <c r="E36" s="46"/>
      <c r="F36" s="46"/>
      <c r="G36" s="46"/>
      <c r="H36" s="46"/>
      <c r="I36" s="46"/>
      <c r="J36" s="46"/>
      <c r="K36" s="19"/>
    </row>
    <row r="37" spans="3:11" s="17" customFormat="1" ht="22.5" x14ac:dyDescent="0.25">
      <c r="C37" s="18"/>
      <c r="D37" s="37" t="s">
        <v>23</v>
      </c>
      <c r="E37" s="38">
        <v>300</v>
      </c>
      <c r="F37" s="39">
        <f t="shared" si="0"/>
        <v>4.3109999999999999</v>
      </c>
      <c r="G37" s="40">
        <f>G40</f>
        <v>3.4013789999999999</v>
      </c>
      <c r="H37" s="40">
        <v>0</v>
      </c>
      <c r="I37" s="40">
        <f>I40</f>
        <v>0.90962100000000001</v>
      </c>
      <c r="J37" s="40">
        <v>0</v>
      </c>
      <c r="K37" s="19"/>
    </row>
    <row r="38" spans="3:11" s="17" customFormat="1" ht="15" customHeight="1" x14ac:dyDescent="0.25">
      <c r="C38" s="18"/>
      <c r="D38" s="37" t="s">
        <v>24</v>
      </c>
      <c r="E38" s="38">
        <v>310</v>
      </c>
      <c r="F38" s="39">
        <f t="shared" si="0"/>
        <v>0</v>
      </c>
      <c r="G38" s="40"/>
      <c r="H38" s="40"/>
      <c r="I38" s="40"/>
      <c r="J38" s="40"/>
      <c r="K38" s="19"/>
    </row>
    <row r="39" spans="3:11" s="17" customFormat="1" ht="15" customHeight="1" x14ac:dyDescent="0.25">
      <c r="C39" s="18"/>
      <c r="D39" s="37" t="s">
        <v>25</v>
      </c>
      <c r="E39" s="38">
        <v>320</v>
      </c>
      <c r="F39" s="39">
        <f t="shared" si="0"/>
        <v>0</v>
      </c>
      <c r="G39" s="40"/>
      <c r="H39" s="40"/>
      <c r="I39" s="40"/>
      <c r="J39" s="40"/>
      <c r="K39" s="19"/>
    </row>
    <row r="40" spans="3:11" s="17" customFormat="1" ht="15" customHeight="1" x14ac:dyDescent="0.25">
      <c r="C40" s="18"/>
      <c r="D40" s="37" t="s">
        <v>26</v>
      </c>
      <c r="E40" s="38">
        <v>330</v>
      </c>
      <c r="F40" s="39">
        <f t="shared" si="0"/>
        <v>4.3109999999999999</v>
      </c>
      <c r="G40" s="40">
        <f>4.311-I40</f>
        <v>3.4013789999999999</v>
      </c>
      <c r="H40" s="40">
        <v>0</v>
      </c>
      <c r="I40" s="40">
        <f>4.311*0.211</f>
        <v>0.90962100000000001</v>
      </c>
      <c r="J40" s="40">
        <v>0</v>
      </c>
      <c r="K40" s="19"/>
    </row>
    <row r="41" spans="3:11" s="17" customFormat="1" ht="22.5" x14ac:dyDescent="0.25">
      <c r="C41" s="18"/>
      <c r="D41" s="37" t="s">
        <v>27</v>
      </c>
      <c r="E41" s="38">
        <v>340</v>
      </c>
      <c r="F41" s="39">
        <f t="shared" si="0"/>
        <v>6.7111997199999998</v>
      </c>
      <c r="G41" s="40"/>
      <c r="H41" s="40"/>
      <c r="I41" s="40">
        <f>I42</f>
        <v>3.4013789999999999</v>
      </c>
      <c r="J41" s="40">
        <f>J44</f>
        <v>3.3098207200000003</v>
      </c>
      <c r="K41" s="19"/>
    </row>
    <row r="42" spans="3:11" s="17" customFormat="1" ht="15" customHeight="1" x14ac:dyDescent="0.25">
      <c r="C42" s="18"/>
      <c r="D42" s="37" t="s">
        <v>18</v>
      </c>
      <c r="E42" s="38">
        <v>350</v>
      </c>
      <c r="F42" s="39">
        <f t="shared" si="0"/>
        <v>3.4013789999999999</v>
      </c>
      <c r="G42" s="40"/>
      <c r="H42" s="40"/>
      <c r="I42" s="40">
        <f>G40</f>
        <v>3.4013789999999999</v>
      </c>
      <c r="J42" s="40"/>
      <c r="K42" s="19"/>
    </row>
    <row r="43" spans="3:11" s="17" customFormat="1" ht="15" customHeight="1" x14ac:dyDescent="0.25">
      <c r="C43" s="18"/>
      <c r="D43" s="37" t="s">
        <v>19</v>
      </c>
      <c r="E43" s="38">
        <v>360</v>
      </c>
      <c r="F43" s="39">
        <f t="shared" si="0"/>
        <v>0</v>
      </c>
      <c r="G43" s="40"/>
      <c r="H43" s="40"/>
      <c r="I43" s="40"/>
      <c r="J43" s="40"/>
      <c r="K43" s="19"/>
    </row>
    <row r="44" spans="3:11" s="17" customFormat="1" ht="15" customHeight="1" x14ac:dyDescent="0.25">
      <c r="C44" s="18"/>
      <c r="D44" s="37" t="s">
        <v>20</v>
      </c>
      <c r="E44" s="38">
        <v>370</v>
      </c>
      <c r="F44" s="39">
        <f t="shared" si="0"/>
        <v>3.3098207200000003</v>
      </c>
      <c r="G44" s="40"/>
      <c r="H44" s="40"/>
      <c r="I44" s="40"/>
      <c r="J44" s="40">
        <f>J48+J55</f>
        <v>3.3098207200000003</v>
      </c>
      <c r="K44" s="19"/>
    </row>
    <row r="45" spans="3:11" s="17" customFormat="1" ht="15" customHeight="1" x14ac:dyDescent="0.25">
      <c r="C45" s="18"/>
      <c r="D45" s="37" t="s">
        <v>28</v>
      </c>
      <c r="E45" s="38">
        <v>380</v>
      </c>
      <c r="F45" s="39">
        <f t="shared" si="0"/>
        <v>0</v>
      </c>
      <c r="G45" s="40"/>
      <c r="H45" s="40"/>
      <c r="I45" s="40"/>
      <c r="J45" s="40"/>
      <c r="K45" s="19"/>
    </row>
    <row r="46" spans="3:11" s="17" customFormat="1" ht="15" customHeight="1" x14ac:dyDescent="0.25">
      <c r="C46" s="18"/>
      <c r="D46" s="37" t="s">
        <v>29</v>
      </c>
      <c r="E46" s="38">
        <v>390</v>
      </c>
      <c r="F46" s="39">
        <f t="shared" si="0"/>
        <v>4.1672000000000002</v>
      </c>
      <c r="G46" s="40">
        <v>0</v>
      </c>
      <c r="H46" s="40">
        <v>0</v>
      </c>
      <c r="I46" s="40">
        <f>I48</f>
        <v>0.95803928000000005</v>
      </c>
      <c r="J46" s="40">
        <f>J48</f>
        <v>3.2091607200000003</v>
      </c>
      <c r="K46" s="19"/>
    </row>
    <row r="47" spans="3:11" s="17" customFormat="1" ht="22.5" x14ac:dyDescent="0.25">
      <c r="C47" s="18"/>
      <c r="D47" s="37" t="s">
        <v>30</v>
      </c>
      <c r="E47" s="38">
        <v>400</v>
      </c>
      <c r="F47" s="39">
        <f t="shared" si="0"/>
        <v>0</v>
      </c>
      <c r="G47" s="40"/>
      <c r="H47" s="40"/>
      <c r="I47" s="40"/>
      <c r="J47" s="40"/>
      <c r="K47" s="19"/>
    </row>
    <row r="48" spans="3:11" s="17" customFormat="1" ht="15" customHeight="1" x14ac:dyDescent="0.25">
      <c r="C48" s="18"/>
      <c r="D48" s="37" t="s">
        <v>31</v>
      </c>
      <c r="E48" s="38">
        <v>410</v>
      </c>
      <c r="F48" s="39">
        <f t="shared" si="0"/>
        <v>4.1672000000000002</v>
      </c>
      <c r="G48" s="40">
        <v>0</v>
      </c>
      <c r="H48" s="40">
        <v>0</v>
      </c>
      <c r="I48" s="40">
        <f>4.1672*0.2299</f>
        <v>0.95803928000000005</v>
      </c>
      <c r="J48" s="40">
        <f>4.1672-I48</f>
        <v>3.2091607200000003</v>
      </c>
      <c r="K48" s="19"/>
    </row>
    <row r="49" spans="3:11" s="17" customFormat="1" ht="15" customHeight="1" x14ac:dyDescent="0.25">
      <c r="C49" s="18"/>
      <c r="D49" s="37" t="s">
        <v>42</v>
      </c>
      <c r="E49" s="38">
        <v>420</v>
      </c>
      <c r="F49" s="39">
        <f t="shared" si="0"/>
        <v>0</v>
      </c>
      <c r="G49" s="40"/>
      <c r="H49" s="40"/>
      <c r="I49" s="40"/>
      <c r="J49" s="40"/>
      <c r="K49" s="19"/>
    </row>
    <row r="50" spans="3:11" s="17" customFormat="1" ht="15" customHeight="1" x14ac:dyDescent="0.25">
      <c r="C50" s="18"/>
      <c r="D50" s="37" t="s">
        <v>33</v>
      </c>
      <c r="E50" s="38">
        <v>430</v>
      </c>
      <c r="F50" s="39">
        <f t="shared" si="0"/>
        <v>0</v>
      </c>
      <c r="G50" s="40"/>
      <c r="H50" s="40"/>
      <c r="I50" s="40"/>
      <c r="J50" s="40"/>
      <c r="K50" s="19"/>
    </row>
    <row r="51" spans="3:11" s="17" customFormat="1" ht="15" customHeight="1" x14ac:dyDescent="0.25">
      <c r="C51" s="18"/>
      <c r="D51" s="37" t="s">
        <v>34</v>
      </c>
      <c r="E51" s="38">
        <v>440</v>
      </c>
      <c r="F51" s="39">
        <f t="shared" si="0"/>
        <v>6.7111997199999998</v>
      </c>
      <c r="G51" s="40">
        <f>I42</f>
        <v>3.4013789999999999</v>
      </c>
      <c r="H51" s="40"/>
      <c r="I51" s="40">
        <f>J44</f>
        <v>3.3098207200000003</v>
      </c>
      <c r="J51" s="40"/>
      <c r="K51" s="19"/>
    </row>
    <row r="52" spans="3:11" s="17" customFormat="1" ht="15" customHeight="1" x14ac:dyDescent="0.25">
      <c r="C52" s="18"/>
      <c r="D52" s="37" t="s">
        <v>35</v>
      </c>
      <c r="E52" s="38">
        <v>450</v>
      </c>
      <c r="F52" s="39">
        <f t="shared" si="0"/>
        <v>0</v>
      </c>
      <c r="G52" s="40"/>
      <c r="H52" s="40"/>
      <c r="I52" s="40"/>
      <c r="J52" s="40"/>
      <c r="K52" s="19"/>
    </row>
    <row r="53" spans="3:11" s="17" customFormat="1" ht="22.5" x14ac:dyDescent="0.25">
      <c r="C53" s="18"/>
      <c r="D53" s="37" t="s">
        <v>36</v>
      </c>
      <c r="E53" s="38">
        <v>460</v>
      </c>
      <c r="F53" s="39">
        <f t="shared" si="0"/>
        <v>0</v>
      </c>
      <c r="G53" s="40"/>
      <c r="H53" s="40"/>
      <c r="I53" s="40"/>
      <c r="J53" s="40"/>
      <c r="K53" s="19"/>
    </row>
    <row r="54" spans="3:11" s="17" customFormat="1" ht="22.5" x14ac:dyDescent="0.25">
      <c r="C54" s="18"/>
      <c r="D54" s="37" t="s">
        <v>37</v>
      </c>
      <c r="E54" s="38">
        <v>470</v>
      </c>
      <c r="F54" s="39">
        <f t="shared" si="0"/>
        <v>0</v>
      </c>
      <c r="G54" s="40"/>
      <c r="H54" s="40"/>
      <c r="I54" s="40"/>
      <c r="J54" s="40"/>
      <c r="K54" s="19"/>
    </row>
    <row r="55" spans="3:11" s="17" customFormat="1" ht="15" customHeight="1" x14ac:dyDescent="0.25">
      <c r="C55" s="18"/>
      <c r="D55" s="37" t="s">
        <v>38</v>
      </c>
      <c r="E55" s="38">
        <v>480</v>
      </c>
      <c r="F55" s="39">
        <f t="shared" si="0"/>
        <v>0.14379999999999971</v>
      </c>
      <c r="G55" s="40">
        <v>0</v>
      </c>
      <c r="H55" s="40">
        <v>0</v>
      </c>
      <c r="I55" s="40">
        <f>(F37-F46)*0.3</f>
        <v>4.3139999999999908E-2</v>
      </c>
      <c r="J55" s="40">
        <f>F37-F46-I55</f>
        <v>0.10065999999999981</v>
      </c>
      <c r="K55" s="19"/>
    </row>
    <row r="56" spans="3:11" s="17" customFormat="1" ht="15" customHeight="1" x14ac:dyDescent="0.25">
      <c r="C56" s="18"/>
      <c r="D56" s="37" t="s">
        <v>39</v>
      </c>
      <c r="E56" s="38">
        <v>490</v>
      </c>
      <c r="F56" s="39">
        <f t="shared" si="0"/>
        <v>0</v>
      </c>
      <c r="G56" s="40">
        <v>0</v>
      </c>
      <c r="H56" s="40">
        <v>0</v>
      </c>
      <c r="I56" s="40">
        <v>0</v>
      </c>
      <c r="J56" s="40">
        <v>0</v>
      </c>
      <c r="K56" s="19"/>
    </row>
    <row r="57" spans="3:11" s="17" customFormat="1" ht="15" customHeight="1" x14ac:dyDescent="0.25">
      <c r="C57" s="18"/>
      <c r="D57" s="37" t="s">
        <v>40</v>
      </c>
      <c r="E57" s="38">
        <v>500</v>
      </c>
      <c r="F57" s="39">
        <f t="shared" si="0"/>
        <v>0</v>
      </c>
      <c r="G57" s="39">
        <f>(G37+G41+G53)-(G46+G51+G52+G54+G55)</f>
        <v>0</v>
      </c>
      <c r="H57" s="39">
        <f>(H37+H41+H53)-(H46+H51+H52+H54+H55)</f>
        <v>0</v>
      </c>
      <c r="I57" s="39">
        <f>(I37+I41+I53)-(I46+I51+I52+I54+I55)</f>
        <v>0</v>
      </c>
      <c r="J57" s="39">
        <f>(J37+J41+J53)-(J46+J51+J52+J54+J55)</f>
        <v>0</v>
      </c>
      <c r="K57" s="19"/>
    </row>
    <row r="58" spans="3:11" s="17" customFormat="1" ht="15" customHeight="1" x14ac:dyDescent="0.25">
      <c r="C58" s="18"/>
      <c r="D58" s="46" t="s">
        <v>41</v>
      </c>
      <c r="E58" s="46"/>
      <c r="F58" s="46"/>
      <c r="G58" s="46"/>
      <c r="H58" s="46"/>
      <c r="I58" s="46"/>
      <c r="J58" s="46"/>
      <c r="K58" s="19"/>
    </row>
    <row r="59" spans="3:11" s="17" customFormat="1" ht="15" customHeight="1" x14ac:dyDescent="0.25">
      <c r="C59" s="18"/>
      <c r="D59" s="37" t="s">
        <v>43</v>
      </c>
      <c r="E59" s="38">
        <v>600</v>
      </c>
      <c r="F59" s="39">
        <f t="shared" si="0"/>
        <v>4.1672000000000002</v>
      </c>
      <c r="G59" s="40"/>
      <c r="H59" s="40"/>
      <c r="I59" s="40">
        <f>I48</f>
        <v>0.95803928000000005</v>
      </c>
      <c r="J59" s="40">
        <f>J48</f>
        <v>3.2091607200000003</v>
      </c>
      <c r="K59" s="19"/>
    </row>
    <row r="60" spans="3:11" s="17" customFormat="1" ht="15" customHeight="1" x14ac:dyDescent="0.25">
      <c r="C60" s="18"/>
      <c r="D60" s="37" t="s">
        <v>44</v>
      </c>
      <c r="E60" s="38">
        <v>610</v>
      </c>
      <c r="F60" s="39">
        <f t="shared" si="0"/>
        <v>0</v>
      </c>
      <c r="G60" s="40"/>
      <c r="H60" s="40"/>
      <c r="I60" s="40"/>
      <c r="J60" s="40"/>
      <c r="K60" s="19"/>
    </row>
    <row r="61" spans="3:11" s="17" customFormat="1" ht="15" customHeight="1" x14ac:dyDescent="0.25">
      <c r="C61" s="18"/>
      <c r="D61" s="37" t="s">
        <v>45</v>
      </c>
      <c r="E61" s="38">
        <v>620</v>
      </c>
      <c r="F61" s="39">
        <f t="shared" si="0"/>
        <v>0</v>
      </c>
      <c r="G61" s="40"/>
      <c r="H61" s="40"/>
      <c r="I61" s="40"/>
      <c r="J61" s="40"/>
      <c r="K61" s="19"/>
    </row>
    <row r="62" spans="3:11" s="17" customFormat="1" ht="15" customHeight="1" x14ac:dyDescent="0.25">
      <c r="C62" s="18"/>
      <c r="D62" s="46" t="s">
        <v>46</v>
      </c>
      <c r="E62" s="46"/>
      <c r="F62" s="46"/>
      <c r="G62" s="46"/>
      <c r="H62" s="46"/>
      <c r="I62" s="46"/>
      <c r="J62" s="46"/>
      <c r="K62" s="19"/>
    </row>
    <row r="63" spans="3:11" s="17" customFormat="1" ht="22.5" x14ac:dyDescent="0.25">
      <c r="C63" s="18"/>
      <c r="D63" s="37" t="s">
        <v>47</v>
      </c>
      <c r="E63" s="38">
        <v>700</v>
      </c>
      <c r="F63" s="39">
        <f t="shared" si="0"/>
        <v>0</v>
      </c>
      <c r="G63" s="40"/>
      <c r="H63" s="40"/>
      <c r="I63" s="40"/>
      <c r="J63" s="40"/>
      <c r="K63" s="19"/>
    </row>
    <row r="64" spans="3:11" ht="15" customHeight="1" x14ac:dyDescent="0.25">
      <c r="C64" s="5"/>
      <c r="D64" s="37" t="s">
        <v>48</v>
      </c>
      <c r="E64" s="38">
        <v>710</v>
      </c>
      <c r="F64" s="39">
        <f t="shared" si="0"/>
        <v>0</v>
      </c>
      <c r="G64" s="41"/>
      <c r="H64" s="41"/>
      <c r="I64" s="41"/>
      <c r="J64" s="41"/>
      <c r="K64" s="14"/>
    </row>
    <row r="65" spans="3:12" ht="15" customHeight="1" x14ac:dyDescent="0.25">
      <c r="C65" s="5"/>
      <c r="D65" s="37" t="s">
        <v>49</v>
      </c>
      <c r="E65" s="38">
        <v>720</v>
      </c>
      <c r="F65" s="39">
        <f t="shared" si="0"/>
        <v>0</v>
      </c>
      <c r="G65" s="41"/>
      <c r="H65" s="41"/>
      <c r="I65" s="41"/>
      <c r="J65" s="41"/>
      <c r="K65" s="14"/>
    </row>
    <row r="66" spans="3:12" ht="15" customHeight="1" x14ac:dyDescent="0.25">
      <c r="C66" s="5"/>
      <c r="D66" s="37" t="s">
        <v>50</v>
      </c>
      <c r="E66" s="38">
        <v>730</v>
      </c>
      <c r="F66" s="39">
        <f t="shared" si="0"/>
        <v>0</v>
      </c>
      <c r="G66" s="41"/>
      <c r="H66" s="41"/>
      <c r="I66" s="41"/>
      <c r="J66" s="41"/>
      <c r="K66" s="14"/>
    </row>
    <row r="67" spans="3:12" ht="15" customHeight="1" x14ac:dyDescent="0.25">
      <c r="C67" s="5"/>
      <c r="D67" s="37" t="s">
        <v>51</v>
      </c>
      <c r="E67" s="38">
        <v>740</v>
      </c>
      <c r="F67" s="39">
        <f t="shared" si="0"/>
        <v>0</v>
      </c>
      <c r="G67" s="41"/>
      <c r="H67" s="41"/>
      <c r="I67" s="41"/>
      <c r="J67" s="41"/>
      <c r="K67" s="14"/>
    </row>
    <row r="68" spans="3:12" ht="22.5" x14ac:dyDescent="0.25">
      <c r="C68" s="5"/>
      <c r="D68" s="37" t="s">
        <v>52</v>
      </c>
      <c r="E68" s="38">
        <v>750</v>
      </c>
      <c r="F68" s="39">
        <f t="shared" si="0"/>
        <v>1608.8870000000002</v>
      </c>
      <c r="G68" s="41">
        <f>G69</f>
        <v>0</v>
      </c>
      <c r="H68" s="41">
        <f>H69</f>
        <v>0</v>
      </c>
      <c r="I68" s="41">
        <f>I69</f>
        <v>611.70100000000002</v>
      </c>
      <c r="J68" s="41">
        <f>J69</f>
        <v>997.18600000000004</v>
      </c>
      <c r="K68" s="14"/>
    </row>
    <row r="69" spans="3:12" ht="15" customHeight="1" x14ac:dyDescent="0.25">
      <c r="C69" s="5"/>
      <c r="D69" s="37" t="s">
        <v>48</v>
      </c>
      <c r="E69" s="38">
        <v>760</v>
      </c>
      <c r="F69" s="39">
        <f t="shared" si="0"/>
        <v>1608.8870000000002</v>
      </c>
      <c r="G69" s="41">
        <f>G26</f>
        <v>0</v>
      </c>
      <c r="H69" s="41">
        <f>H26</f>
        <v>0</v>
      </c>
      <c r="I69" s="41">
        <f>I26</f>
        <v>611.70100000000002</v>
      </c>
      <c r="J69" s="41">
        <f>J26</f>
        <v>997.18600000000004</v>
      </c>
      <c r="K69" s="14"/>
    </row>
    <row r="70" spans="3:12" ht="15" customHeight="1" x14ac:dyDescent="0.25">
      <c r="C70" s="5"/>
      <c r="D70" s="37" t="s">
        <v>49</v>
      </c>
      <c r="E70" s="38">
        <v>770</v>
      </c>
      <c r="F70" s="39">
        <f t="shared" si="0"/>
        <v>0</v>
      </c>
      <c r="G70" s="41"/>
      <c r="H70" s="41"/>
      <c r="I70" s="41"/>
      <c r="J70" s="41"/>
      <c r="K70" s="14"/>
    </row>
    <row r="71" spans="3:12" ht="15" customHeight="1" x14ac:dyDescent="0.25">
      <c r="C71" s="5"/>
      <c r="D71" s="37" t="s">
        <v>50</v>
      </c>
      <c r="E71" s="38">
        <v>780</v>
      </c>
      <c r="F71" s="39">
        <f t="shared" si="0"/>
        <v>0</v>
      </c>
      <c r="G71" s="41"/>
      <c r="H71" s="41"/>
      <c r="I71" s="41"/>
      <c r="J71" s="41"/>
      <c r="K71" s="14"/>
    </row>
    <row r="72" spans="3:12" ht="15" customHeight="1" x14ac:dyDescent="0.25">
      <c r="C72" s="5"/>
      <c r="D72" s="37" t="s">
        <v>51</v>
      </c>
      <c r="E72" s="38">
        <v>790</v>
      </c>
      <c r="F72" s="39">
        <f t="shared" si="0"/>
        <v>0</v>
      </c>
      <c r="G72" s="41"/>
      <c r="H72" s="41"/>
      <c r="I72" s="41"/>
      <c r="J72" s="41"/>
      <c r="K72" s="14"/>
    </row>
    <row r="73" spans="3:12" ht="15" customHeight="1" x14ac:dyDescent="0.25">
      <c r="C73" s="5"/>
      <c r="D73" s="46" t="s">
        <v>53</v>
      </c>
      <c r="E73" s="46"/>
      <c r="F73" s="46"/>
      <c r="G73" s="46"/>
      <c r="H73" s="46"/>
      <c r="I73" s="46"/>
      <c r="J73" s="46"/>
      <c r="K73" s="14"/>
    </row>
    <row r="74" spans="3:12" ht="22.5" x14ac:dyDescent="0.25">
      <c r="C74" s="5"/>
      <c r="D74" s="37" t="s">
        <v>47</v>
      </c>
      <c r="E74" s="38">
        <v>800</v>
      </c>
      <c r="F74" s="39">
        <f t="shared" si="0"/>
        <v>0</v>
      </c>
      <c r="G74" s="41"/>
      <c r="H74" s="41"/>
      <c r="I74" s="41"/>
      <c r="J74" s="41"/>
      <c r="K74" s="14"/>
    </row>
    <row r="75" spans="3:12" ht="15" customHeight="1" x14ac:dyDescent="0.25">
      <c r="C75" s="5"/>
      <c r="D75" s="37" t="s">
        <v>48</v>
      </c>
      <c r="E75" s="38">
        <v>810</v>
      </c>
      <c r="F75" s="39">
        <f t="shared" si="0"/>
        <v>0</v>
      </c>
      <c r="G75" s="41"/>
      <c r="H75" s="41"/>
      <c r="I75" s="41"/>
      <c r="J75" s="41"/>
      <c r="K75" s="14"/>
    </row>
    <row r="76" spans="3:12" ht="15" customHeight="1" x14ac:dyDescent="0.25">
      <c r="C76" s="5"/>
      <c r="D76" s="37" t="s">
        <v>49</v>
      </c>
      <c r="E76" s="38">
        <v>820</v>
      </c>
      <c r="F76" s="39">
        <f t="shared" si="0"/>
        <v>0</v>
      </c>
      <c r="G76" s="41"/>
      <c r="H76" s="41"/>
      <c r="I76" s="41"/>
      <c r="J76" s="41"/>
      <c r="K76" s="14"/>
    </row>
    <row r="77" spans="3:12" ht="15" customHeight="1" x14ac:dyDescent="0.25">
      <c r="C77" s="5"/>
      <c r="D77" s="37" t="s">
        <v>50</v>
      </c>
      <c r="E77" s="38">
        <v>830</v>
      </c>
      <c r="F77" s="39">
        <f t="shared" si="0"/>
        <v>0</v>
      </c>
      <c r="G77" s="41"/>
      <c r="H77" s="41"/>
      <c r="I77" s="41"/>
      <c r="J77" s="41"/>
      <c r="K77" s="14"/>
    </row>
    <row r="78" spans="3:12" ht="15" customHeight="1" x14ac:dyDescent="0.25">
      <c r="C78" s="5"/>
      <c r="D78" s="37" t="s">
        <v>51</v>
      </c>
      <c r="E78" s="38">
        <v>840</v>
      </c>
      <c r="F78" s="39">
        <f t="shared" si="0"/>
        <v>0</v>
      </c>
      <c r="G78" s="41"/>
      <c r="H78" s="41"/>
      <c r="I78" s="41"/>
      <c r="J78" s="41"/>
      <c r="K78" s="14"/>
    </row>
    <row r="79" spans="3:12" ht="22.5" x14ac:dyDescent="0.25">
      <c r="C79" s="5"/>
      <c r="D79" s="37" t="s">
        <v>52</v>
      </c>
      <c r="E79" s="38">
        <v>850</v>
      </c>
      <c r="F79" s="39">
        <f t="shared" si="0"/>
        <v>2217.0462859999998</v>
      </c>
      <c r="G79" s="42">
        <f>G80</f>
        <v>0</v>
      </c>
      <c r="H79" s="42">
        <f>H80</f>
        <v>0</v>
      </c>
      <c r="I79" s="42">
        <f>I80</f>
        <v>842.92397799999992</v>
      </c>
      <c r="J79" s="42">
        <f>J80</f>
        <v>1374.122308</v>
      </c>
      <c r="K79" s="26"/>
      <c r="L79" s="27"/>
    </row>
    <row r="80" spans="3:12" ht="15" customHeight="1" x14ac:dyDescent="0.25">
      <c r="C80" s="5"/>
      <c r="D80" s="37" t="s">
        <v>48</v>
      </c>
      <c r="E80" s="38">
        <v>860</v>
      </c>
      <c r="F80" s="39">
        <f t="shared" ref="F80:F86" si="1">SUM(G80:J80)</f>
        <v>2217.0462859999998</v>
      </c>
      <c r="G80" s="42">
        <v>0</v>
      </c>
      <c r="H80" s="42">
        <v>0</v>
      </c>
      <c r="I80" s="41">
        <f>I69*1.378</f>
        <v>842.92397799999992</v>
      </c>
      <c r="J80" s="41">
        <f>J69*1.378</f>
        <v>1374.122308</v>
      </c>
      <c r="K80" s="26"/>
      <c r="L80" s="27"/>
    </row>
    <row r="81" spans="3:19" ht="15" customHeight="1" x14ac:dyDescent="0.25">
      <c r="C81" s="5"/>
      <c r="D81" s="37" t="s">
        <v>49</v>
      </c>
      <c r="E81" s="38">
        <v>870</v>
      </c>
      <c r="F81" s="39">
        <f t="shared" si="1"/>
        <v>0</v>
      </c>
      <c r="G81" s="42"/>
      <c r="H81" s="42"/>
      <c r="I81" s="42"/>
      <c r="J81" s="42"/>
      <c r="K81" s="26"/>
      <c r="L81" s="27"/>
    </row>
    <row r="82" spans="3:19" ht="15" customHeight="1" x14ac:dyDescent="0.25">
      <c r="C82" s="5"/>
      <c r="D82" s="37" t="s">
        <v>50</v>
      </c>
      <c r="E82" s="38">
        <v>880</v>
      </c>
      <c r="F82" s="39">
        <f t="shared" si="1"/>
        <v>0</v>
      </c>
      <c r="G82" s="41"/>
      <c r="H82" s="41"/>
      <c r="I82" s="41"/>
      <c r="J82" s="41"/>
      <c r="K82" s="26"/>
      <c r="L82" s="27"/>
    </row>
    <row r="83" spans="3:19" ht="15" customHeight="1" x14ac:dyDescent="0.25">
      <c r="C83" s="5"/>
      <c r="D83" s="37" t="s">
        <v>51</v>
      </c>
      <c r="E83" s="38">
        <v>890</v>
      </c>
      <c r="F83" s="39">
        <f t="shared" si="1"/>
        <v>0</v>
      </c>
      <c r="G83" s="43"/>
      <c r="H83" s="43"/>
      <c r="I83" s="43"/>
      <c r="J83" s="43"/>
      <c r="K83" s="26"/>
      <c r="L83" s="27"/>
    </row>
    <row r="84" spans="3:19" ht="15" customHeight="1" x14ac:dyDescent="0.25">
      <c r="C84" s="5"/>
      <c r="D84" s="37" t="s">
        <v>54</v>
      </c>
      <c r="E84" s="38">
        <v>900</v>
      </c>
      <c r="F84" s="39">
        <f t="shared" si="1"/>
        <v>0</v>
      </c>
      <c r="G84" s="43"/>
      <c r="H84" s="43"/>
      <c r="I84" s="43"/>
      <c r="J84" s="43"/>
      <c r="K84" s="26"/>
      <c r="L84" s="27"/>
    </row>
    <row r="85" spans="3:19" ht="15" customHeight="1" x14ac:dyDescent="0.25">
      <c r="C85" s="5"/>
      <c r="D85" s="37" t="s">
        <v>51</v>
      </c>
      <c r="E85" s="38">
        <v>910</v>
      </c>
      <c r="F85" s="39">
        <f t="shared" si="1"/>
        <v>0</v>
      </c>
      <c r="G85" s="43"/>
      <c r="H85" s="43"/>
      <c r="I85" s="43"/>
      <c r="J85" s="43"/>
      <c r="K85" s="26"/>
      <c r="L85" s="27"/>
    </row>
    <row r="86" spans="3:19" ht="15" customHeight="1" x14ac:dyDescent="0.25">
      <c r="C86" s="5"/>
      <c r="D86" s="37" t="s">
        <v>50</v>
      </c>
      <c r="E86" s="38">
        <v>920</v>
      </c>
      <c r="F86" s="39">
        <f t="shared" si="1"/>
        <v>0</v>
      </c>
      <c r="G86" s="43"/>
      <c r="H86" s="43"/>
      <c r="I86" s="43"/>
      <c r="J86" s="43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VID983055:VIH983075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VRZ983055:VSD983075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WBV983055:WBZ983075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WLR983055:WLV983075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VN983055:WVR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F37:J57 F63:J72 F59:J61 F15:J35 F74:J8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view="pageBreakPreview" topLeftCell="C19" zoomScaleNormal="100" zoomScaleSheetLayoutView="100" workbookViewId="0">
      <selection activeCell="H77" sqref="H77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32" t="s">
        <v>67</v>
      </c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47" t="s">
        <v>14</v>
      </c>
      <c r="E11" s="47" t="s">
        <v>15</v>
      </c>
      <c r="F11" s="47" t="s">
        <v>16</v>
      </c>
      <c r="G11" s="47" t="s">
        <v>17</v>
      </c>
      <c r="H11" s="47"/>
      <c r="I11" s="47"/>
      <c r="J11" s="47"/>
      <c r="K11" s="14"/>
    </row>
    <row r="12" spans="1:17" ht="15" customHeight="1" x14ac:dyDescent="0.25">
      <c r="C12" s="5"/>
      <c r="D12" s="47"/>
      <c r="E12" s="47"/>
      <c r="F12" s="47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ht="12" customHeight="1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25">
      <c r="C14" s="18"/>
      <c r="D14" s="46" t="s">
        <v>22</v>
      </c>
      <c r="E14" s="46"/>
      <c r="F14" s="46"/>
      <c r="G14" s="46"/>
      <c r="H14" s="46"/>
      <c r="I14" s="46"/>
      <c r="J14" s="46"/>
      <c r="K14" s="19"/>
    </row>
    <row r="15" spans="1:17" s="17" customFormat="1" ht="22.5" x14ac:dyDescent="0.25">
      <c r="C15" s="18"/>
      <c r="D15" s="37" t="s">
        <v>23</v>
      </c>
      <c r="E15" s="38">
        <v>10</v>
      </c>
      <c r="F15" s="39">
        <f>SUM(G15:J15)</f>
        <v>1582.7489999999998</v>
      </c>
      <c r="G15" s="40">
        <f>G18</f>
        <v>1243.9079999999999</v>
      </c>
      <c r="H15" s="40">
        <f>H18</f>
        <v>0</v>
      </c>
      <c r="I15" s="40">
        <f>I18</f>
        <v>338.84100000000001</v>
      </c>
      <c r="J15" s="40">
        <f>J18</f>
        <v>0</v>
      </c>
      <c r="K15" s="19"/>
    </row>
    <row r="16" spans="1:17" s="17" customFormat="1" ht="15" customHeight="1" x14ac:dyDescent="0.25">
      <c r="C16" s="18"/>
      <c r="D16" s="37" t="s">
        <v>24</v>
      </c>
      <c r="E16" s="38">
        <v>20</v>
      </c>
      <c r="F16" s="39">
        <f t="shared" ref="F16:F79" si="0">SUM(G16:J16)</f>
        <v>0</v>
      </c>
      <c r="G16" s="40"/>
      <c r="H16" s="40"/>
      <c r="I16" s="40"/>
      <c r="J16" s="40"/>
      <c r="K16" s="19"/>
    </row>
    <row r="17" spans="3:11" s="17" customFormat="1" ht="15" customHeight="1" x14ac:dyDescent="0.25">
      <c r="C17" s="18"/>
      <c r="D17" s="37" t="s">
        <v>25</v>
      </c>
      <c r="E17" s="38">
        <v>30</v>
      </c>
      <c r="F17" s="39">
        <f t="shared" si="0"/>
        <v>0</v>
      </c>
      <c r="G17" s="40"/>
      <c r="H17" s="40"/>
      <c r="I17" s="40"/>
      <c r="J17" s="40"/>
      <c r="K17" s="19"/>
    </row>
    <row r="18" spans="3:11" s="17" customFormat="1" ht="15" customHeight="1" x14ac:dyDescent="0.25">
      <c r="C18" s="18"/>
      <c r="D18" s="37" t="s">
        <v>26</v>
      </c>
      <c r="E18" s="38">
        <v>40</v>
      </c>
      <c r="F18" s="39">
        <f t="shared" si="0"/>
        <v>1582.7489999999998</v>
      </c>
      <c r="G18" s="40">
        <v>1243.9079999999999</v>
      </c>
      <c r="H18" s="40">
        <v>0</v>
      </c>
      <c r="I18" s="40">
        <v>338.84100000000001</v>
      </c>
      <c r="J18" s="40">
        <v>0</v>
      </c>
      <c r="K18" s="19"/>
    </row>
    <row r="19" spans="3:11" s="17" customFormat="1" ht="22.5" x14ac:dyDescent="0.25">
      <c r="C19" s="18"/>
      <c r="D19" s="37" t="s">
        <v>27</v>
      </c>
      <c r="E19" s="38">
        <v>50</v>
      </c>
      <c r="F19" s="39">
        <f t="shared" si="0"/>
        <v>2253.3791999999999</v>
      </c>
      <c r="G19" s="40"/>
      <c r="H19" s="40"/>
      <c r="I19" s="40">
        <f>I20</f>
        <v>1243.9079999999999</v>
      </c>
      <c r="J19" s="40">
        <f>J22</f>
        <v>1009.4711999999998</v>
      </c>
      <c r="K19" s="19"/>
    </row>
    <row r="20" spans="3:11" s="17" customFormat="1" ht="15" customHeight="1" x14ac:dyDescent="0.25">
      <c r="C20" s="18"/>
      <c r="D20" s="37" t="s">
        <v>18</v>
      </c>
      <c r="E20" s="38">
        <v>60</v>
      </c>
      <c r="F20" s="39">
        <f t="shared" si="0"/>
        <v>1243.9079999999999</v>
      </c>
      <c r="G20" s="40"/>
      <c r="H20" s="40"/>
      <c r="I20" s="40">
        <f>G18</f>
        <v>1243.9079999999999</v>
      </c>
      <c r="J20" s="40"/>
      <c r="K20" s="19"/>
    </row>
    <row r="21" spans="3:11" s="17" customFormat="1" ht="15" customHeight="1" x14ac:dyDescent="0.25">
      <c r="C21" s="18"/>
      <c r="D21" s="37" t="s">
        <v>19</v>
      </c>
      <c r="E21" s="38">
        <v>70</v>
      </c>
      <c r="F21" s="39">
        <f t="shared" si="0"/>
        <v>0</v>
      </c>
      <c r="G21" s="40"/>
      <c r="H21" s="40"/>
      <c r="I21" s="40"/>
      <c r="J21" s="40"/>
      <c r="K21" s="19"/>
    </row>
    <row r="22" spans="3:11" s="17" customFormat="1" ht="15" customHeight="1" x14ac:dyDescent="0.25">
      <c r="C22" s="18"/>
      <c r="D22" s="37" t="s">
        <v>20</v>
      </c>
      <c r="E22" s="38">
        <v>80</v>
      </c>
      <c r="F22" s="39">
        <f t="shared" si="0"/>
        <v>1009.4711999999998</v>
      </c>
      <c r="G22" s="40"/>
      <c r="H22" s="40"/>
      <c r="I22" s="40"/>
      <c r="J22" s="40">
        <f>J26+J33</f>
        <v>1009.4711999999998</v>
      </c>
      <c r="K22" s="19"/>
    </row>
    <row r="23" spans="3:11" s="17" customFormat="1" ht="15" customHeight="1" x14ac:dyDescent="0.25">
      <c r="C23" s="18"/>
      <c r="D23" s="37" t="s">
        <v>28</v>
      </c>
      <c r="E23" s="38">
        <v>90</v>
      </c>
      <c r="F23" s="39">
        <f t="shared" si="0"/>
        <v>0</v>
      </c>
      <c r="G23" s="40"/>
      <c r="H23" s="40"/>
      <c r="I23" s="40"/>
      <c r="J23" s="40"/>
      <c r="K23" s="19"/>
    </row>
    <row r="24" spans="3:11" s="17" customFormat="1" ht="15" customHeight="1" x14ac:dyDescent="0.25">
      <c r="C24" s="18"/>
      <c r="D24" s="37" t="s">
        <v>29</v>
      </c>
      <c r="E24" s="38">
        <v>100</v>
      </c>
      <c r="F24" s="39">
        <f t="shared" si="0"/>
        <v>1572.693</v>
      </c>
      <c r="G24" s="40">
        <v>0</v>
      </c>
      <c r="H24" s="40">
        <v>0</v>
      </c>
      <c r="I24" s="40">
        <f>I26</f>
        <v>570.26099999999997</v>
      </c>
      <c r="J24" s="40">
        <f>J26</f>
        <v>1002.432</v>
      </c>
      <c r="K24" s="19"/>
    </row>
    <row r="25" spans="3:11" s="17" customFormat="1" ht="22.5" x14ac:dyDescent="0.25">
      <c r="C25" s="18"/>
      <c r="D25" s="37" t="s">
        <v>30</v>
      </c>
      <c r="E25" s="38">
        <v>110</v>
      </c>
      <c r="F25" s="39">
        <f t="shared" si="0"/>
        <v>0</v>
      </c>
      <c r="G25" s="40"/>
      <c r="H25" s="40"/>
      <c r="I25" s="40"/>
      <c r="J25" s="40"/>
      <c r="K25" s="19"/>
    </row>
    <row r="26" spans="3:11" s="17" customFormat="1" ht="15" customHeight="1" x14ac:dyDescent="0.25">
      <c r="C26" s="18"/>
      <c r="D26" s="37" t="s">
        <v>31</v>
      </c>
      <c r="E26" s="38">
        <v>120</v>
      </c>
      <c r="F26" s="39">
        <f t="shared" si="0"/>
        <v>1572.693</v>
      </c>
      <c r="G26" s="40">
        <v>0</v>
      </c>
      <c r="H26" s="40">
        <v>0</v>
      </c>
      <c r="I26" s="40">
        <v>570.26099999999997</v>
      </c>
      <c r="J26" s="40">
        <v>1002.432</v>
      </c>
      <c r="K26" s="19"/>
    </row>
    <row r="27" spans="3:11" s="17" customFormat="1" ht="22.5" x14ac:dyDescent="0.25">
      <c r="C27" s="18"/>
      <c r="D27" s="37" t="s">
        <v>32</v>
      </c>
      <c r="E27" s="38">
        <v>130</v>
      </c>
      <c r="F27" s="39">
        <f t="shared" si="0"/>
        <v>0</v>
      </c>
      <c r="G27" s="40"/>
      <c r="H27" s="40"/>
      <c r="I27" s="40"/>
      <c r="J27" s="40"/>
      <c r="K27" s="19"/>
    </row>
    <row r="28" spans="3:11" s="17" customFormat="1" ht="15" customHeight="1" x14ac:dyDescent="0.25">
      <c r="C28" s="18"/>
      <c r="D28" s="37" t="s">
        <v>33</v>
      </c>
      <c r="E28" s="38">
        <v>140</v>
      </c>
      <c r="F28" s="39">
        <f t="shared" si="0"/>
        <v>0</v>
      </c>
      <c r="G28" s="40"/>
      <c r="H28" s="40"/>
      <c r="I28" s="40"/>
      <c r="J28" s="40"/>
      <c r="K28" s="19"/>
    </row>
    <row r="29" spans="3:11" s="17" customFormat="1" ht="15" customHeight="1" x14ac:dyDescent="0.25">
      <c r="C29" s="18"/>
      <c r="D29" s="37" t="s">
        <v>34</v>
      </c>
      <c r="E29" s="38">
        <v>150</v>
      </c>
      <c r="F29" s="39">
        <f t="shared" si="0"/>
        <v>2253.3791999999999</v>
      </c>
      <c r="G29" s="40">
        <f>G18</f>
        <v>1243.9079999999999</v>
      </c>
      <c r="H29" s="40"/>
      <c r="I29" s="40">
        <f>J19</f>
        <v>1009.4711999999998</v>
      </c>
      <c r="J29" s="40"/>
      <c r="K29" s="19"/>
    </row>
    <row r="30" spans="3:11" s="17" customFormat="1" ht="15" customHeight="1" x14ac:dyDescent="0.25">
      <c r="C30" s="18"/>
      <c r="D30" s="37" t="s">
        <v>35</v>
      </c>
      <c r="E30" s="38">
        <v>160</v>
      </c>
      <c r="F30" s="39">
        <f t="shared" si="0"/>
        <v>0</v>
      </c>
      <c r="G30" s="40"/>
      <c r="H30" s="40"/>
      <c r="I30" s="40"/>
      <c r="J30" s="40"/>
      <c r="K30" s="19"/>
    </row>
    <row r="31" spans="3:11" s="17" customFormat="1" ht="22.5" x14ac:dyDescent="0.25">
      <c r="C31" s="18"/>
      <c r="D31" s="37" t="s">
        <v>36</v>
      </c>
      <c r="E31" s="38">
        <v>170</v>
      </c>
      <c r="F31" s="39">
        <f t="shared" si="0"/>
        <v>0</v>
      </c>
      <c r="G31" s="40"/>
      <c r="H31" s="40"/>
      <c r="I31" s="40"/>
      <c r="J31" s="40"/>
      <c r="K31" s="19"/>
    </row>
    <row r="32" spans="3:11" s="17" customFormat="1" ht="22.5" x14ac:dyDescent="0.25">
      <c r="C32" s="18"/>
      <c r="D32" s="37" t="s">
        <v>37</v>
      </c>
      <c r="E32" s="38">
        <v>180</v>
      </c>
      <c r="F32" s="39">
        <f t="shared" si="0"/>
        <v>0</v>
      </c>
      <c r="G32" s="40"/>
      <c r="H32" s="40"/>
      <c r="I32" s="40"/>
      <c r="J32" s="40"/>
      <c r="K32" s="19"/>
    </row>
    <row r="33" spans="3:11" s="17" customFormat="1" ht="15" customHeight="1" x14ac:dyDescent="0.25">
      <c r="C33" s="18"/>
      <c r="D33" s="37" t="s">
        <v>38</v>
      </c>
      <c r="E33" s="38">
        <v>190</v>
      </c>
      <c r="F33" s="39">
        <f t="shared" si="0"/>
        <v>10.055999999999813</v>
      </c>
      <c r="G33" s="40">
        <v>0</v>
      </c>
      <c r="H33" s="40">
        <v>0</v>
      </c>
      <c r="I33" s="40">
        <f>(F15-F24)*0.3</f>
        <v>3.0167999999999435</v>
      </c>
      <c r="J33" s="40">
        <f>F15-F24-I33</f>
        <v>7.0391999999998696</v>
      </c>
      <c r="K33" s="19"/>
    </row>
    <row r="34" spans="3:11" s="17" customFormat="1" ht="15" customHeight="1" x14ac:dyDescent="0.25">
      <c r="C34" s="18"/>
      <c r="D34" s="37" t="s">
        <v>39</v>
      </c>
      <c r="E34" s="38">
        <v>200</v>
      </c>
      <c r="F34" s="39">
        <f t="shared" si="0"/>
        <v>0</v>
      </c>
      <c r="G34" s="40">
        <v>0</v>
      </c>
      <c r="H34" s="40">
        <v>0</v>
      </c>
      <c r="I34" s="40">
        <v>0</v>
      </c>
      <c r="J34" s="40">
        <v>0</v>
      </c>
      <c r="K34" s="19"/>
    </row>
    <row r="35" spans="3:11" s="17" customFormat="1" ht="15" customHeight="1" x14ac:dyDescent="0.25">
      <c r="C35" s="18"/>
      <c r="D35" s="37" t="s">
        <v>40</v>
      </c>
      <c r="E35" s="38">
        <v>210</v>
      </c>
      <c r="F35" s="39">
        <f t="shared" si="0"/>
        <v>0</v>
      </c>
      <c r="G35" s="39">
        <f>(G15+G19+G31)-(G24+G29+G30+G32+G33)</f>
        <v>0</v>
      </c>
      <c r="H35" s="39">
        <f>(H15+H19+H31)-(H24+H29+H30+H32+H33)</f>
        <v>0</v>
      </c>
      <c r="I35" s="39">
        <f>(I15+I19+I31)-(I24+I29+I30+I32+I33)</f>
        <v>0</v>
      </c>
      <c r="J35" s="39">
        <f>(J15+J19+J31)-(J24+J29+J30+J32+J33)</f>
        <v>0</v>
      </c>
      <c r="K35" s="19"/>
    </row>
    <row r="36" spans="3:11" s="17" customFormat="1" ht="15" customHeight="1" x14ac:dyDescent="0.25">
      <c r="C36" s="18"/>
      <c r="D36" s="46" t="s">
        <v>41</v>
      </c>
      <c r="E36" s="46"/>
      <c r="F36" s="46"/>
      <c r="G36" s="46"/>
      <c r="H36" s="46"/>
      <c r="I36" s="46"/>
      <c r="J36" s="46"/>
      <c r="K36" s="19"/>
    </row>
    <row r="37" spans="3:11" s="17" customFormat="1" ht="22.5" x14ac:dyDescent="0.25">
      <c r="C37" s="18"/>
      <c r="D37" s="37" t="s">
        <v>23</v>
      </c>
      <c r="E37" s="38">
        <v>300</v>
      </c>
      <c r="F37" s="39">
        <f t="shared" si="0"/>
        <v>4.1071999999999997</v>
      </c>
      <c r="G37" s="40">
        <f>G40</f>
        <v>3.2405808</v>
      </c>
      <c r="H37" s="40">
        <v>0</v>
      </c>
      <c r="I37" s="40">
        <f>I40</f>
        <v>0.86661919999999992</v>
      </c>
      <c r="J37" s="40">
        <v>0</v>
      </c>
      <c r="K37" s="19"/>
    </row>
    <row r="38" spans="3:11" s="17" customFormat="1" ht="15" customHeight="1" x14ac:dyDescent="0.25">
      <c r="C38" s="18"/>
      <c r="D38" s="37" t="s">
        <v>24</v>
      </c>
      <c r="E38" s="38">
        <v>310</v>
      </c>
      <c r="F38" s="39">
        <f t="shared" si="0"/>
        <v>0</v>
      </c>
      <c r="G38" s="40"/>
      <c r="H38" s="40"/>
      <c r="I38" s="40"/>
      <c r="J38" s="40"/>
      <c r="K38" s="19"/>
    </row>
    <row r="39" spans="3:11" s="17" customFormat="1" ht="15" customHeight="1" x14ac:dyDescent="0.25">
      <c r="C39" s="18"/>
      <c r="D39" s="37" t="s">
        <v>25</v>
      </c>
      <c r="E39" s="38">
        <v>320</v>
      </c>
      <c r="F39" s="39">
        <f t="shared" si="0"/>
        <v>0</v>
      </c>
      <c r="G39" s="40"/>
      <c r="H39" s="40"/>
      <c r="I39" s="40"/>
      <c r="J39" s="40"/>
      <c r="K39" s="19"/>
    </row>
    <row r="40" spans="3:11" s="17" customFormat="1" ht="15" customHeight="1" x14ac:dyDescent="0.25">
      <c r="C40" s="18"/>
      <c r="D40" s="37" t="s">
        <v>26</v>
      </c>
      <c r="E40" s="38">
        <v>330</v>
      </c>
      <c r="F40" s="39">
        <f t="shared" si="0"/>
        <v>4.1071999999999997</v>
      </c>
      <c r="G40" s="40">
        <f>4.1072-I40</f>
        <v>3.2405808</v>
      </c>
      <c r="H40" s="40">
        <v>0</v>
      </c>
      <c r="I40" s="40">
        <f>4.1072*0.211</f>
        <v>0.86661919999999992</v>
      </c>
      <c r="J40" s="40">
        <v>0</v>
      </c>
      <c r="K40" s="19"/>
    </row>
    <row r="41" spans="3:11" s="17" customFormat="1" ht="22.5" x14ac:dyDescent="0.25">
      <c r="C41" s="18"/>
      <c r="D41" s="37" t="s">
        <v>27</v>
      </c>
      <c r="E41" s="38">
        <v>340</v>
      </c>
      <c r="F41" s="39">
        <f t="shared" si="0"/>
        <v>6.3948080699999998</v>
      </c>
      <c r="G41" s="40"/>
      <c r="H41" s="40"/>
      <c r="I41" s="40">
        <f>I42</f>
        <v>3.2405808</v>
      </c>
      <c r="J41" s="40">
        <f>J44</f>
        <v>3.1542272699999998</v>
      </c>
      <c r="K41" s="19"/>
    </row>
    <row r="42" spans="3:11" s="17" customFormat="1" ht="15" customHeight="1" x14ac:dyDescent="0.25">
      <c r="C42" s="18"/>
      <c r="D42" s="37" t="s">
        <v>18</v>
      </c>
      <c r="E42" s="38">
        <v>350</v>
      </c>
      <c r="F42" s="39">
        <f t="shared" si="0"/>
        <v>3.2405808</v>
      </c>
      <c r="G42" s="40"/>
      <c r="H42" s="40"/>
      <c r="I42" s="40">
        <f>G40</f>
        <v>3.2405808</v>
      </c>
      <c r="J42" s="40"/>
      <c r="K42" s="19"/>
    </row>
    <row r="43" spans="3:11" s="17" customFormat="1" ht="15" customHeight="1" x14ac:dyDescent="0.25">
      <c r="C43" s="18"/>
      <c r="D43" s="37" t="s">
        <v>19</v>
      </c>
      <c r="E43" s="38">
        <v>360</v>
      </c>
      <c r="F43" s="39">
        <f t="shared" si="0"/>
        <v>0</v>
      </c>
      <c r="G43" s="40"/>
      <c r="H43" s="40"/>
      <c r="I43" s="40"/>
      <c r="J43" s="40"/>
      <c r="K43" s="19"/>
    </row>
    <row r="44" spans="3:11" s="17" customFormat="1" ht="15" customHeight="1" x14ac:dyDescent="0.25">
      <c r="C44" s="18"/>
      <c r="D44" s="37" t="s">
        <v>20</v>
      </c>
      <c r="E44" s="38">
        <v>370</v>
      </c>
      <c r="F44" s="39">
        <f t="shared" si="0"/>
        <v>3.1542272699999998</v>
      </c>
      <c r="G44" s="40"/>
      <c r="H44" s="40"/>
      <c r="I44" s="40"/>
      <c r="J44" s="40">
        <f>J48+J55</f>
        <v>3.1542272699999998</v>
      </c>
      <c r="K44" s="19"/>
    </row>
    <row r="45" spans="3:11" s="17" customFormat="1" ht="15" customHeight="1" x14ac:dyDescent="0.25">
      <c r="C45" s="18"/>
      <c r="D45" s="37" t="s">
        <v>28</v>
      </c>
      <c r="E45" s="38">
        <v>380</v>
      </c>
      <c r="F45" s="39">
        <f t="shared" si="0"/>
        <v>0</v>
      </c>
      <c r="G45" s="40"/>
      <c r="H45" s="40"/>
      <c r="I45" s="40"/>
      <c r="J45" s="40"/>
      <c r="K45" s="19"/>
    </row>
    <row r="46" spans="3:11" s="17" customFormat="1" ht="15" customHeight="1" x14ac:dyDescent="0.25">
      <c r="C46" s="18"/>
      <c r="D46" s="37" t="s">
        <v>29</v>
      </c>
      <c r="E46" s="38">
        <v>390</v>
      </c>
      <c r="F46" s="39">
        <f t="shared" si="0"/>
        <v>3.9826999999999999</v>
      </c>
      <c r="G46" s="40">
        <v>0</v>
      </c>
      <c r="H46" s="40">
        <v>0</v>
      </c>
      <c r="I46" s="40">
        <f>I48</f>
        <v>0.91562272999999994</v>
      </c>
      <c r="J46" s="40">
        <f>J48</f>
        <v>3.06707727</v>
      </c>
      <c r="K46" s="19"/>
    </row>
    <row r="47" spans="3:11" s="17" customFormat="1" ht="22.5" x14ac:dyDescent="0.25">
      <c r="C47" s="18"/>
      <c r="D47" s="37" t="s">
        <v>30</v>
      </c>
      <c r="E47" s="38">
        <v>400</v>
      </c>
      <c r="F47" s="39">
        <f t="shared" si="0"/>
        <v>0</v>
      </c>
      <c r="G47" s="40"/>
      <c r="H47" s="40"/>
      <c r="I47" s="40"/>
      <c r="J47" s="40"/>
      <c r="K47" s="19"/>
    </row>
    <row r="48" spans="3:11" s="17" customFormat="1" ht="15" customHeight="1" x14ac:dyDescent="0.25">
      <c r="C48" s="18"/>
      <c r="D48" s="37" t="s">
        <v>31</v>
      </c>
      <c r="E48" s="38">
        <v>410</v>
      </c>
      <c r="F48" s="39">
        <f t="shared" si="0"/>
        <v>3.9826999999999999</v>
      </c>
      <c r="G48" s="40">
        <v>0</v>
      </c>
      <c r="H48" s="40">
        <v>0</v>
      </c>
      <c r="I48" s="40">
        <f>3.9827*0.2299</f>
        <v>0.91562272999999994</v>
      </c>
      <c r="J48" s="40">
        <f>3.9827-I48</f>
        <v>3.06707727</v>
      </c>
      <c r="K48" s="19"/>
    </row>
    <row r="49" spans="3:11" s="17" customFormat="1" ht="15" customHeight="1" x14ac:dyDescent="0.25">
      <c r="C49" s="18"/>
      <c r="D49" s="37" t="s">
        <v>42</v>
      </c>
      <c r="E49" s="38">
        <v>420</v>
      </c>
      <c r="F49" s="39">
        <f t="shared" si="0"/>
        <v>0</v>
      </c>
      <c r="G49" s="40"/>
      <c r="H49" s="40"/>
      <c r="I49" s="40"/>
      <c r="J49" s="40"/>
      <c r="K49" s="19"/>
    </row>
    <row r="50" spans="3:11" s="17" customFormat="1" ht="15" customHeight="1" x14ac:dyDescent="0.25">
      <c r="C50" s="18"/>
      <c r="D50" s="37" t="s">
        <v>33</v>
      </c>
      <c r="E50" s="38">
        <v>430</v>
      </c>
      <c r="F50" s="39">
        <f t="shared" si="0"/>
        <v>0</v>
      </c>
      <c r="G50" s="40"/>
      <c r="H50" s="40"/>
      <c r="I50" s="40"/>
      <c r="J50" s="40"/>
      <c r="K50" s="19"/>
    </row>
    <row r="51" spans="3:11" s="17" customFormat="1" ht="15" customHeight="1" x14ac:dyDescent="0.25">
      <c r="C51" s="18"/>
      <c r="D51" s="37" t="s">
        <v>34</v>
      </c>
      <c r="E51" s="38">
        <v>440</v>
      </c>
      <c r="F51" s="39">
        <f t="shared" si="0"/>
        <v>6.3948080699999998</v>
      </c>
      <c r="G51" s="40">
        <f>I42</f>
        <v>3.2405808</v>
      </c>
      <c r="H51" s="40"/>
      <c r="I51" s="40">
        <f>J44</f>
        <v>3.1542272699999998</v>
      </c>
      <c r="J51" s="40"/>
      <c r="K51" s="19"/>
    </row>
    <row r="52" spans="3:11" s="17" customFormat="1" ht="15" customHeight="1" x14ac:dyDescent="0.25">
      <c r="C52" s="18"/>
      <c r="D52" s="37" t="s">
        <v>35</v>
      </c>
      <c r="E52" s="38">
        <v>450</v>
      </c>
      <c r="F52" s="39">
        <f t="shared" si="0"/>
        <v>0</v>
      </c>
      <c r="G52" s="40"/>
      <c r="H52" s="40"/>
      <c r="I52" s="40"/>
      <c r="J52" s="40"/>
      <c r="K52" s="19"/>
    </row>
    <row r="53" spans="3:11" s="17" customFormat="1" ht="22.5" x14ac:dyDescent="0.25">
      <c r="C53" s="18"/>
      <c r="D53" s="37" t="s">
        <v>36</v>
      </c>
      <c r="E53" s="38">
        <v>460</v>
      </c>
      <c r="F53" s="39">
        <f t="shared" si="0"/>
        <v>0</v>
      </c>
      <c r="G53" s="40"/>
      <c r="H53" s="40"/>
      <c r="I53" s="40"/>
      <c r="J53" s="40"/>
      <c r="K53" s="19"/>
    </row>
    <row r="54" spans="3:11" s="17" customFormat="1" ht="22.5" x14ac:dyDescent="0.25">
      <c r="C54" s="18"/>
      <c r="D54" s="37" t="s">
        <v>37</v>
      </c>
      <c r="E54" s="38">
        <v>470</v>
      </c>
      <c r="F54" s="39">
        <f t="shared" si="0"/>
        <v>0</v>
      </c>
      <c r="G54" s="40"/>
      <c r="H54" s="40"/>
      <c r="I54" s="40"/>
      <c r="J54" s="40"/>
      <c r="K54" s="19"/>
    </row>
    <row r="55" spans="3:11" s="17" customFormat="1" ht="15" customHeight="1" x14ac:dyDescent="0.25">
      <c r="C55" s="18"/>
      <c r="D55" s="37" t="s">
        <v>38</v>
      </c>
      <c r="E55" s="38">
        <v>480</v>
      </c>
      <c r="F55" s="39">
        <f t="shared" si="0"/>
        <v>0.12449999999999983</v>
      </c>
      <c r="G55" s="40">
        <v>0</v>
      </c>
      <c r="H55" s="40">
        <v>0</v>
      </c>
      <c r="I55" s="40">
        <f>(F37-F46)*0.3</f>
        <v>3.7349999999999946E-2</v>
      </c>
      <c r="J55" s="40">
        <f>F37-F46-I55</f>
        <v>8.7149999999999894E-2</v>
      </c>
      <c r="K55" s="19"/>
    </row>
    <row r="56" spans="3:11" s="17" customFormat="1" ht="15" customHeight="1" x14ac:dyDescent="0.25">
      <c r="C56" s="18"/>
      <c r="D56" s="37" t="s">
        <v>39</v>
      </c>
      <c r="E56" s="38">
        <v>490</v>
      </c>
      <c r="F56" s="39">
        <f t="shared" si="0"/>
        <v>0</v>
      </c>
      <c r="G56" s="40">
        <v>0</v>
      </c>
      <c r="H56" s="40">
        <v>0</v>
      </c>
      <c r="I56" s="40">
        <v>0</v>
      </c>
      <c r="J56" s="40">
        <v>0</v>
      </c>
      <c r="K56" s="19"/>
    </row>
    <row r="57" spans="3:11" s="17" customFormat="1" ht="15" customHeight="1" x14ac:dyDescent="0.25">
      <c r="C57" s="18"/>
      <c r="D57" s="37" t="s">
        <v>40</v>
      </c>
      <c r="E57" s="38">
        <v>500</v>
      </c>
      <c r="F57" s="39">
        <f t="shared" si="0"/>
        <v>0</v>
      </c>
      <c r="G57" s="39">
        <f>(G37+G41+G53)-(G46+G51+G52+G54+G55)</f>
        <v>0</v>
      </c>
      <c r="H57" s="39">
        <f>(H37+H41+H53)-(H46+H51+H52+H54+H55)</f>
        <v>0</v>
      </c>
      <c r="I57" s="39">
        <f>(I37+I41+I53)-(I46+I51+I52+I54+I55)</f>
        <v>0</v>
      </c>
      <c r="J57" s="39">
        <f>(J37+J41+J53)-(J46+J51+J52+J54+J55)</f>
        <v>0</v>
      </c>
      <c r="K57" s="19"/>
    </row>
    <row r="58" spans="3:11" s="17" customFormat="1" ht="15" customHeight="1" x14ac:dyDescent="0.25">
      <c r="C58" s="18"/>
      <c r="D58" s="46" t="s">
        <v>41</v>
      </c>
      <c r="E58" s="46"/>
      <c r="F58" s="46"/>
      <c r="G58" s="46"/>
      <c r="H58" s="46"/>
      <c r="I58" s="46"/>
      <c r="J58" s="46"/>
      <c r="K58" s="19"/>
    </row>
    <row r="59" spans="3:11" s="17" customFormat="1" ht="15" customHeight="1" x14ac:dyDescent="0.25">
      <c r="C59" s="18"/>
      <c r="D59" s="37" t="s">
        <v>43</v>
      </c>
      <c r="E59" s="38">
        <v>600</v>
      </c>
      <c r="F59" s="39">
        <f t="shared" si="0"/>
        <v>3.9826999999999999</v>
      </c>
      <c r="G59" s="40"/>
      <c r="H59" s="40"/>
      <c r="I59" s="40">
        <f>I48</f>
        <v>0.91562272999999994</v>
      </c>
      <c r="J59" s="40">
        <f>J48</f>
        <v>3.06707727</v>
      </c>
      <c r="K59" s="19"/>
    </row>
    <row r="60" spans="3:11" s="17" customFormat="1" ht="15" customHeight="1" x14ac:dyDescent="0.25">
      <c r="C60" s="18"/>
      <c r="D60" s="37" t="s">
        <v>44</v>
      </c>
      <c r="E60" s="38">
        <v>610</v>
      </c>
      <c r="F60" s="39">
        <f t="shared" si="0"/>
        <v>0</v>
      </c>
      <c r="G60" s="40"/>
      <c r="H60" s="40"/>
      <c r="I60" s="40"/>
      <c r="J60" s="40"/>
      <c r="K60" s="19"/>
    </row>
    <row r="61" spans="3:11" s="17" customFormat="1" ht="15" customHeight="1" x14ac:dyDescent="0.25">
      <c r="C61" s="18"/>
      <c r="D61" s="37" t="s">
        <v>45</v>
      </c>
      <c r="E61" s="38">
        <v>620</v>
      </c>
      <c r="F61" s="39">
        <f t="shared" si="0"/>
        <v>0</v>
      </c>
      <c r="G61" s="40"/>
      <c r="H61" s="40"/>
      <c r="I61" s="40"/>
      <c r="J61" s="40"/>
      <c r="K61" s="19"/>
    </row>
    <row r="62" spans="3:11" s="17" customFormat="1" ht="15" customHeight="1" x14ac:dyDescent="0.25">
      <c r="C62" s="18"/>
      <c r="D62" s="46" t="s">
        <v>46</v>
      </c>
      <c r="E62" s="46"/>
      <c r="F62" s="46"/>
      <c r="G62" s="46"/>
      <c r="H62" s="46"/>
      <c r="I62" s="46"/>
      <c r="J62" s="46"/>
      <c r="K62" s="19"/>
    </row>
    <row r="63" spans="3:11" s="17" customFormat="1" ht="22.5" x14ac:dyDescent="0.25">
      <c r="C63" s="18"/>
      <c r="D63" s="37" t="s">
        <v>47</v>
      </c>
      <c r="E63" s="38">
        <v>700</v>
      </c>
      <c r="F63" s="39">
        <f t="shared" si="0"/>
        <v>0</v>
      </c>
      <c r="G63" s="40"/>
      <c r="H63" s="40"/>
      <c r="I63" s="40"/>
      <c r="J63" s="40"/>
      <c r="K63" s="19"/>
    </row>
    <row r="64" spans="3:11" ht="15" customHeight="1" x14ac:dyDescent="0.25">
      <c r="C64" s="5"/>
      <c r="D64" s="37" t="s">
        <v>48</v>
      </c>
      <c r="E64" s="38">
        <v>710</v>
      </c>
      <c r="F64" s="39">
        <f t="shared" si="0"/>
        <v>0</v>
      </c>
      <c r="G64" s="41"/>
      <c r="H64" s="41"/>
      <c r="I64" s="41"/>
      <c r="J64" s="41"/>
      <c r="K64" s="14"/>
    </row>
    <row r="65" spans="3:12" ht="15" customHeight="1" x14ac:dyDescent="0.25">
      <c r="C65" s="5"/>
      <c r="D65" s="37" t="s">
        <v>49</v>
      </c>
      <c r="E65" s="38">
        <v>720</v>
      </c>
      <c r="F65" s="39">
        <f t="shared" si="0"/>
        <v>0</v>
      </c>
      <c r="G65" s="41"/>
      <c r="H65" s="41"/>
      <c r="I65" s="41"/>
      <c r="J65" s="41"/>
      <c r="K65" s="14"/>
    </row>
    <row r="66" spans="3:12" ht="15" customHeight="1" x14ac:dyDescent="0.25">
      <c r="C66" s="5"/>
      <c r="D66" s="37" t="s">
        <v>50</v>
      </c>
      <c r="E66" s="38">
        <v>730</v>
      </c>
      <c r="F66" s="39">
        <f t="shared" si="0"/>
        <v>0</v>
      </c>
      <c r="G66" s="41"/>
      <c r="H66" s="41"/>
      <c r="I66" s="41"/>
      <c r="J66" s="41"/>
      <c r="K66" s="14"/>
    </row>
    <row r="67" spans="3:12" ht="15" customHeight="1" x14ac:dyDescent="0.25">
      <c r="C67" s="5"/>
      <c r="D67" s="37" t="s">
        <v>51</v>
      </c>
      <c r="E67" s="38">
        <v>740</v>
      </c>
      <c r="F67" s="39">
        <f t="shared" si="0"/>
        <v>0</v>
      </c>
      <c r="G67" s="41"/>
      <c r="H67" s="41"/>
      <c r="I67" s="41"/>
      <c r="J67" s="41"/>
      <c r="K67" s="14"/>
    </row>
    <row r="68" spans="3:12" ht="22.5" x14ac:dyDescent="0.25">
      <c r="C68" s="5"/>
      <c r="D68" s="37" t="s">
        <v>52</v>
      </c>
      <c r="E68" s="38">
        <v>750</v>
      </c>
      <c r="F68" s="39">
        <f t="shared" si="0"/>
        <v>1572.693</v>
      </c>
      <c r="G68" s="41">
        <f>G69</f>
        <v>0</v>
      </c>
      <c r="H68" s="41">
        <f>H69</f>
        <v>0</v>
      </c>
      <c r="I68" s="41">
        <f>I69</f>
        <v>570.26099999999997</v>
      </c>
      <c r="J68" s="41">
        <f>J69</f>
        <v>1002.432</v>
      </c>
      <c r="K68" s="14"/>
    </row>
    <row r="69" spans="3:12" ht="15" customHeight="1" x14ac:dyDescent="0.25">
      <c r="C69" s="5"/>
      <c r="D69" s="37" t="s">
        <v>48</v>
      </c>
      <c r="E69" s="38">
        <v>760</v>
      </c>
      <c r="F69" s="39">
        <f t="shared" si="0"/>
        <v>1572.693</v>
      </c>
      <c r="G69" s="41">
        <f>G26</f>
        <v>0</v>
      </c>
      <c r="H69" s="41">
        <f>H26</f>
        <v>0</v>
      </c>
      <c r="I69" s="41">
        <f>I26</f>
        <v>570.26099999999997</v>
      </c>
      <c r="J69" s="41">
        <f>J26</f>
        <v>1002.432</v>
      </c>
      <c r="K69" s="14"/>
    </row>
    <row r="70" spans="3:12" ht="15" customHeight="1" x14ac:dyDescent="0.25">
      <c r="C70" s="5"/>
      <c r="D70" s="37" t="s">
        <v>49</v>
      </c>
      <c r="E70" s="38">
        <v>770</v>
      </c>
      <c r="F70" s="39">
        <f t="shared" si="0"/>
        <v>0</v>
      </c>
      <c r="G70" s="41"/>
      <c r="H70" s="41"/>
      <c r="I70" s="41"/>
      <c r="J70" s="41"/>
      <c r="K70" s="14"/>
    </row>
    <row r="71" spans="3:12" ht="15" customHeight="1" x14ac:dyDescent="0.25">
      <c r="C71" s="5"/>
      <c r="D71" s="37" t="s">
        <v>50</v>
      </c>
      <c r="E71" s="38">
        <v>780</v>
      </c>
      <c r="F71" s="39">
        <f t="shared" si="0"/>
        <v>0</v>
      </c>
      <c r="G71" s="41"/>
      <c r="H71" s="41"/>
      <c r="I71" s="41"/>
      <c r="J71" s="41"/>
      <c r="K71" s="14"/>
    </row>
    <row r="72" spans="3:12" ht="15" customHeight="1" x14ac:dyDescent="0.25">
      <c r="C72" s="5"/>
      <c r="D72" s="37" t="s">
        <v>51</v>
      </c>
      <c r="E72" s="38">
        <v>790</v>
      </c>
      <c r="F72" s="39">
        <f t="shared" si="0"/>
        <v>0</v>
      </c>
      <c r="G72" s="41"/>
      <c r="H72" s="41"/>
      <c r="I72" s="41"/>
      <c r="J72" s="41"/>
      <c r="K72" s="14"/>
    </row>
    <row r="73" spans="3:12" ht="15" customHeight="1" x14ac:dyDescent="0.25">
      <c r="C73" s="5"/>
      <c r="D73" s="46" t="s">
        <v>53</v>
      </c>
      <c r="E73" s="46"/>
      <c r="F73" s="46"/>
      <c r="G73" s="46"/>
      <c r="H73" s="46"/>
      <c r="I73" s="46"/>
      <c r="J73" s="46"/>
      <c r="K73" s="14"/>
    </row>
    <row r="74" spans="3:12" ht="22.5" x14ac:dyDescent="0.25">
      <c r="C74" s="5"/>
      <c r="D74" s="37" t="s">
        <v>47</v>
      </c>
      <c r="E74" s="38">
        <v>800</v>
      </c>
      <c r="F74" s="39">
        <f t="shared" si="0"/>
        <v>0</v>
      </c>
      <c r="G74" s="41"/>
      <c r="H74" s="41"/>
      <c r="I74" s="41"/>
      <c r="J74" s="41"/>
      <c r="K74" s="14"/>
    </row>
    <row r="75" spans="3:12" ht="15" customHeight="1" x14ac:dyDescent="0.25">
      <c r="C75" s="5"/>
      <c r="D75" s="37" t="s">
        <v>48</v>
      </c>
      <c r="E75" s="38">
        <v>810</v>
      </c>
      <c r="F75" s="39">
        <f t="shared" si="0"/>
        <v>0</v>
      </c>
      <c r="G75" s="41"/>
      <c r="H75" s="41"/>
      <c r="I75" s="41"/>
      <c r="J75" s="41"/>
      <c r="K75" s="14"/>
    </row>
    <row r="76" spans="3:12" ht="15" customHeight="1" x14ac:dyDescent="0.25">
      <c r="C76" s="5"/>
      <c r="D76" s="37" t="s">
        <v>49</v>
      </c>
      <c r="E76" s="38">
        <v>820</v>
      </c>
      <c r="F76" s="39">
        <f t="shared" si="0"/>
        <v>0</v>
      </c>
      <c r="G76" s="41"/>
      <c r="H76" s="41"/>
      <c r="I76" s="41"/>
      <c r="J76" s="41"/>
      <c r="K76" s="14"/>
    </row>
    <row r="77" spans="3:12" ht="15" customHeight="1" x14ac:dyDescent="0.25">
      <c r="C77" s="5"/>
      <c r="D77" s="37" t="s">
        <v>50</v>
      </c>
      <c r="E77" s="38">
        <v>830</v>
      </c>
      <c r="F77" s="39">
        <f t="shared" si="0"/>
        <v>0</v>
      </c>
      <c r="G77" s="41"/>
      <c r="H77" s="41"/>
      <c r="I77" s="41"/>
      <c r="J77" s="41"/>
      <c r="K77" s="14"/>
    </row>
    <row r="78" spans="3:12" ht="15" customHeight="1" x14ac:dyDescent="0.25">
      <c r="C78" s="5"/>
      <c r="D78" s="37" t="s">
        <v>51</v>
      </c>
      <c r="E78" s="38">
        <v>840</v>
      </c>
      <c r="F78" s="39">
        <f t="shared" si="0"/>
        <v>0</v>
      </c>
      <c r="G78" s="41"/>
      <c r="H78" s="41"/>
      <c r="I78" s="41"/>
      <c r="J78" s="41"/>
      <c r="K78" s="14"/>
    </row>
    <row r="79" spans="3:12" ht="22.5" x14ac:dyDescent="0.25">
      <c r="C79" s="5"/>
      <c r="D79" s="37" t="s">
        <v>52</v>
      </c>
      <c r="E79" s="38">
        <v>850</v>
      </c>
      <c r="F79" s="39">
        <f t="shared" si="0"/>
        <v>2167.1709539999997</v>
      </c>
      <c r="G79" s="42">
        <f>G80</f>
        <v>0</v>
      </c>
      <c r="H79" s="42">
        <f>H80</f>
        <v>0</v>
      </c>
      <c r="I79" s="42">
        <f>I80</f>
        <v>785.81965799999989</v>
      </c>
      <c r="J79" s="42">
        <f>J80</f>
        <v>1381.3512959999998</v>
      </c>
      <c r="K79" s="26"/>
      <c r="L79" s="27"/>
    </row>
    <row r="80" spans="3:12" ht="15" customHeight="1" x14ac:dyDescent="0.25">
      <c r="C80" s="5"/>
      <c r="D80" s="37" t="s">
        <v>48</v>
      </c>
      <c r="E80" s="38">
        <v>860</v>
      </c>
      <c r="F80" s="39">
        <f t="shared" ref="F80:F86" si="1">SUM(G80:J80)</f>
        <v>2167.1709539999997</v>
      </c>
      <c r="G80" s="42">
        <v>0</v>
      </c>
      <c r="H80" s="42">
        <v>0</v>
      </c>
      <c r="I80" s="41">
        <f>I69*1.378</f>
        <v>785.81965799999989</v>
      </c>
      <c r="J80" s="41">
        <f>J69*1.378</f>
        <v>1381.3512959999998</v>
      </c>
      <c r="K80" s="26"/>
      <c r="L80" s="27"/>
    </row>
    <row r="81" spans="3:19" ht="15" customHeight="1" x14ac:dyDescent="0.25">
      <c r="C81" s="5"/>
      <c r="D81" s="37" t="s">
        <v>49</v>
      </c>
      <c r="E81" s="38">
        <v>870</v>
      </c>
      <c r="F81" s="39">
        <f t="shared" si="1"/>
        <v>0</v>
      </c>
      <c r="G81" s="42"/>
      <c r="H81" s="42"/>
      <c r="I81" s="42"/>
      <c r="J81" s="42"/>
      <c r="K81" s="26"/>
      <c r="L81" s="27"/>
    </row>
    <row r="82" spans="3:19" ht="15" customHeight="1" x14ac:dyDescent="0.25">
      <c r="C82" s="5"/>
      <c r="D82" s="37" t="s">
        <v>50</v>
      </c>
      <c r="E82" s="38">
        <v>880</v>
      </c>
      <c r="F82" s="39">
        <f t="shared" si="1"/>
        <v>0</v>
      </c>
      <c r="G82" s="41"/>
      <c r="H82" s="41"/>
      <c r="I82" s="41"/>
      <c r="J82" s="41"/>
      <c r="K82" s="26"/>
      <c r="L82" s="27"/>
    </row>
    <row r="83" spans="3:19" ht="15" customHeight="1" x14ac:dyDescent="0.25">
      <c r="C83" s="5"/>
      <c r="D83" s="37" t="s">
        <v>51</v>
      </c>
      <c r="E83" s="38">
        <v>890</v>
      </c>
      <c r="F83" s="39">
        <f t="shared" si="1"/>
        <v>0</v>
      </c>
      <c r="G83" s="43"/>
      <c r="H83" s="43"/>
      <c r="I83" s="43"/>
      <c r="J83" s="43"/>
      <c r="K83" s="26"/>
      <c r="L83" s="27"/>
    </row>
    <row r="84" spans="3:19" ht="15" customHeight="1" x14ac:dyDescent="0.25">
      <c r="C84" s="5"/>
      <c r="D84" s="37" t="s">
        <v>54</v>
      </c>
      <c r="E84" s="38">
        <v>900</v>
      </c>
      <c r="F84" s="39">
        <f t="shared" si="1"/>
        <v>0</v>
      </c>
      <c r="G84" s="43"/>
      <c r="H84" s="43"/>
      <c r="I84" s="43"/>
      <c r="J84" s="43"/>
      <c r="K84" s="26"/>
      <c r="L84" s="27"/>
    </row>
    <row r="85" spans="3:19" ht="15" customHeight="1" x14ac:dyDescent="0.25">
      <c r="C85" s="5"/>
      <c r="D85" s="37" t="s">
        <v>51</v>
      </c>
      <c r="E85" s="38">
        <v>910</v>
      </c>
      <c r="F85" s="39">
        <f t="shared" si="1"/>
        <v>0</v>
      </c>
      <c r="G85" s="43"/>
      <c r="H85" s="43"/>
      <c r="I85" s="43"/>
      <c r="J85" s="43"/>
      <c r="K85" s="26"/>
      <c r="L85" s="27"/>
    </row>
    <row r="86" spans="3:19" ht="15" customHeight="1" x14ac:dyDescent="0.25">
      <c r="C86" s="5"/>
      <c r="D86" s="37" t="s">
        <v>50</v>
      </c>
      <c r="E86" s="38">
        <v>920</v>
      </c>
      <c r="F86" s="39">
        <f t="shared" si="1"/>
        <v>0</v>
      </c>
      <c r="G86" s="43"/>
      <c r="H86" s="43"/>
      <c r="I86" s="43"/>
      <c r="J86" s="43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VID983055:VIH983075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VRZ983055:VSD983075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WBV983055:WBZ983075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WLR983055:WLV983075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VN983055:WVR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F15:J35 F63:J72 F59:J61 F37:J57 F74:J8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32"/>
  <sheetViews>
    <sheetView view="pageBreakPreview" topLeftCell="C7" zoomScaleNormal="100" zoomScaleSheetLayoutView="100" workbookViewId="0">
      <selection activeCell="J68" sqref="J6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32" t="s">
        <v>56</v>
      </c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47" t="s">
        <v>14</v>
      </c>
      <c r="E11" s="47" t="s">
        <v>15</v>
      </c>
      <c r="F11" s="47" t="s">
        <v>16</v>
      </c>
      <c r="G11" s="47" t="s">
        <v>17</v>
      </c>
      <c r="H11" s="47"/>
      <c r="I11" s="47"/>
      <c r="J11" s="47"/>
      <c r="K11" s="14"/>
    </row>
    <row r="12" spans="1:17" ht="15" customHeight="1" x14ac:dyDescent="0.25">
      <c r="C12" s="5"/>
      <c r="D12" s="47"/>
      <c r="E12" s="47"/>
      <c r="F12" s="47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ht="12" customHeight="1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25">
      <c r="C14" s="18"/>
      <c r="D14" s="48" t="s">
        <v>22</v>
      </c>
      <c r="E14" s="48"/>
      <c r="F14" s="48"/>
      <c r="G14" s="48"/>
      <c r="H14" s="48"/>
      <c r="I14" s="48"/>
      <c r="J14" s="48"/>
      <c r="K14" s="19"/>
    </row>
    <row r="15" spans="1:17" s="17" customFormat="1" ht="22.5" x14ac:dyDescent="0.25">
      <c r="C15" s="18"/>
      <c r="D15" s="20" t="s">
        <v>23</v>
      </c>
      <c r="E15" s="21">
        <v>10</v>
      </c>
      <c r="F15" s="22">
        <f>SUM(G15:J15)</f>
        <v>5179.933</v>
      </c>
      <c r="G15" s="23">
        <f>G18</f>
        <v>4011.2530000000002</v>
      </c>
      <c r="H15" s="23">
        <v>0</v>
      </c>
      <c r="I15" s="23">
        <f>I18</f>
        <v>1168.6799999999998</v>
      </c>
      <c r="J15" s="23">
        <f>J18</f>
        <v>0</v>
      </c>
      <c r="K15" s="19"/>
    </row>
    <row r="16" spans="1:17" s="17" customFormat="1" ht="15" customHeight="1" x14ac:dyDescent="0.25">
      <c r="C16" s="18"/>
      <c r="D16" s="20" t="s">
        <v>24</v>
      </c>
      <c r="E16" s="21">
        <v>20</v>
      </c>
      <c r="F16" s="22">
        <f t="shared" ref="F16:F79" si="0">SUM(G16:J16)</f>
        <v>0</v>
      </c>
      <c r="G16" s="23"/>
      <c r="H16" s="23"/>
      <c r="I16" s="23"/>
      <c r="J16" s="23"/>
      <c r="K16" s="19"/>
    </row>
    <row r="17" spans="3:11" s="17" customFormat="1" ht="15" customHeight="1" x14ac:dyDescent="0.25">
      <c r="C17" s="18"/>
      <c r="D17" s="20" t="s">
        <v>25</v>
      </c>
      <c r="E17" s="21">
        <v>30</v>
      </c>
      <c r="F17" s="22">
        <f t="shared" si="0"/>
        <v>0</v>
      </c>
      <c r="G17" s="23"/>
      <c r="H17" s="23"/>
      <c r="I17" s="23"/>
      <c r="J17" s="23"/>
      <c r="K17" s="19"/>
    </row>
    <row r="18" spans="3:11" s="17" customFormat="1" ht="15" customHeight="1" x14ac:dyDescent="0.25">
      <c r="C18" s="18"/>
      <c r="D18" s="20" t="s">
        <v>26</v>
      </c>
      <c r="E18" s="21">
        <v>40</v>
      </c>
      <c r="F18" s="22">
        <f t="shared" si="0"/>
        <v>5179.933</v>
      </c>
      <c r="G18" s="23">
        <f>апрель!G18+май!G18+июнь!G18</f>
        <v>4011.2530000000002</v>
      </c>
      <c r="H18" s="23">
        <f>апрель!H18+май!H18+июнь!H18</f>
        <v>0</v>
      </c>
      <c r="I18" s="23">
        <f>апрель!I18+май!I18+июнь!I18</f>
        <v>1168.6799999999998</v>
      </c>
      <c r="J18" s="23">
        <f>апрель!J18+май!J18+июнь!J18</f>
        <v>0</v>
      </c>
      <c r="K18" s="19"/>
    </row>
    <row r="19" spans="3:11" s="17" customFormat="1" ht="22.5" x14ac:dyDescent="0.25">
      <c r="C19" s="18"/>
      <c r="D19" s="20" t="s">
        <v>27</v>
      </c>
      <c r="E19" s="21">
        <v>50</v>
      </c>
      <c r="F19" s="22">
        <f t="shared" si="0"/>
        <v>7751.1597999999994</v>
      </c>
      <c r="G19" s="23"/>
      <c r="H19" s="23"/>
      <c r="I19" s="23">
        <f>I20</f>
        <v>4011.2530000000002</v>
      </c>
      <c r="J19" s="23">
        <f>J22</f>
        <v>3739.9067999999997</v>
      </c>
      <c r="K19" s="19"/>
    </row>
    <row r="20" spans="3:11" s="17" customFormat="1" ht="15" customHeight="1" x14ac:dyDescent="0.25">
      <c r="C20" s="18"/>
      <c r="D20" s="20" t="s">
        <v>18</v>
      </c>
      <c r="E20" s="21">
        <v>60</v>
      </c>
      <c r="F20" s="22">
        <f t="shared" si="0"/>
        <v>4011.2530000000002</v>
      </c>
      <c r="G20" s="23"/>
      <c r="H20" s="23"/>
      <c r="I20" s="23">
        <f>G18</f>
        <v>4011.2530000000002</v>
      </c>
      <c r="J20" s="23"/>
      <c r="K20" s="19"/>
    </row>
    <row r="21" spans="3:11" s="17" customFormat="1" ht="15" customHeight="1" x14ac:dyDescent="0.25">
      <c r="C21" s="18"/>
      <c r="D21" s="20" t="s">
        <v>19</v>
      </c>
      <c r="E21" s="21">
        <v>70</v>
      </c>
      <c r="F21" s="22">
        <f t="shared" si="0"/>
        <v>0</v>
      </c>
      <c r="G21" s="23"/>
      <c r="H21" s="23"/>
      <c r="I21" s="23"/>
      <c r="J21" s="23"/>
      <c r="K21" s="19"/>
    </row>
    <row r="22" spans="3:11" s="17" customFormat="1" ht="15" customHeight="1" x14ac:dyDescent="0.25">
      <c r="C22" s="18"/>
      <c r="D22" s="20" t="s">
        <v>20</v>
      </c>
      <c r="E22" s="21">
        <v>80</v>
      </c>
      <c r="F22" s="22">
        <f t="shared" si="0"/>
        <v>3739.9067999999997</v>
      </c>
      <c r="G22" s="23"/>
      <c r="H22" s="23"/>
      <c r="I22" s="23"/>
      <c r="J22" s="23">
        <f>J26+J33</f>
        <v>3739.9067999999997</v>
      </c>
      <c r="K22" s="19"/>
    </row>
    <row r="23" spans="3:11" s="17" customFormat="1" ht="15" customHeight="1" x14ac:dyDescent="0.25">
      <c r="C23" s="18"/>
      <c r="D23" s="20" t="s">
        <v>28</v>
      </c>
      <c r="E23" s="21">
        <v>90</v>
      </c>
      <c r="F23" s="22">
        <f t="shared" si="0"/>
        <v>0</v>
      </c>
      <c r="G23" s="23"/>
      <c r="H23" s="23"/>
      <c r="I23" s="23"/>
      <c r="J23" s="23"/>
      <c r="K23" s="19"/>
    </row>
    <row r="24" spans="3:11" s="17" customFormat="1" ht="15" customHeight="1" x14ac:dyDescent="0.25">
      <c r="C24" s="18"/>
      <c r="D24" s="20" t="s">
        <v>29</v>
      </c>
      <c r="E24" s="21">
        <v>100</v>
      </c>
      <c r="F24" s="22">
        <f t="shared" si="0"/>
        <v>5181.0690000000004</v>
      </c>
      <c r="G24" s="23">
        <f t="shared" ref="G24:H24" si="1">G26</f>
        <v>0</v>
      </c>
      <c r="H24" s="23">
        <f t="shared" si="1"/>
        <v>0</v>
      </c>
      <c r="I24" s="23">
        <f>I26</f>
        <v>1440.367</v>
      </c>
      <c r="J24" s="23">
        <f>J26</f>
        <v>3740.7020000000002</v>
      </c>
      <c r="K24" s="19"/>
    </row>
    <row r="25" spans="3:11" s="17" customFormat="1" ht="22.5" x14ac:dyDescent="0.25">
      <c r="C25" s="18"/>
      <c r="D25" s="20" t="s">
        <v>30</v>
      </c>
      <c r="E25" s="21">
        <v>110</v>
      </c>
      <c r="F25" s="22">
        <f t="shared" si="0"/>
        <v>0</v>
      </c>
      <c r="G25" s="23"/>
      <c r="H25" s="23"/>
      <c r="I25" s="23"/>
      <c r="J25" s="23"/>
      <c r="K25" s="19"/>
    </row>
    <row r="26" spans="3:11" s="17" customFormat="1" ht="15" customHeight="1" x14ac:dyDescent="0.25">
      <c r="C26" s="18"/>
      <c r="D26" s="20" t="s">
        <v>31</v>
      </c>
      <c r="E26" s="21">
        <v>120</v>
      </c>
      <c r="F26" s="22">
        <f t="shared" si="0"/>
        <v>5181.0690000000004</v>
      </c>
      <c r="G26" s="23">
        <f>апрель!G26+май!G26+июнь!G26</f>
        <v>0</v>
      </c>
      <c r="H26" s="23">
        <f>апрель!H26+май!H26+июнь!H26</f>
        <v>0</v>
      </c>
      <c r="I26" s="23">
        <f>апрель!I26+май!I26+июнь!I26</f>
        <v>1440.367</v>
      </c>
      <c r="J26" s="23">
        <f>апрель!J26+май!J26+июнь!J26</f>
        <v>3740.7020000000002</v>
      </c>
      <c r="K26" s="19"/>
    </row>
    <row r="27" spans="3:11" s="17" customFormat="1" ht="22.5" x14ac:dyDescent="0.25">
      <c r="C27" s="18"/>
      <c r="D27" s="20" t="s">
        <v>32</v>
      </c>
      <c r="E27" s="21">
        <v>130</v>
      </c>
      <c r="F27" s="22">
        <f t="shared" si="0"/>
        <v>0</v>
      </c>
      <c r="G27" s="23"/>
      <c r="H27" s="23"/>
      <c r="I27" s="23"/>
      <c r="J27" s="23"/>
      <c r="K27" s="19"/>
    </row>
    <row r="28" spans="3:11" s="17" customFormat="1" ht="15" customHeight="1" x14ac:dyDescent="0.25">
      <c r="C28" s="18"/>
      <c r="D28" s="20" t="s">
        <v>33</v>
      </c>
      <c r="E28" s="21">
        <v>140</v>
      </c>
      <c r="F28" s="22">
        <f t="shared" si="0"/>
        <v>0</v>
      </c>
      <c r="G28" s="23"/>
      <c r="H28" s="23"/>
      <c r="I28" s="23"/>
      <c r="J28" s="23"/>
      <c r="K28" s="19"/>
    </row>
    <row r="29" spans="3:11" s="17" customFormat="1" ht="15" customHeight="1" x14ac:dyDescent="0.25">
      <c r="C29" s="18"/>
      <c r="D29" s="20" t="s">
        <v>34</v>
      </c>
      <c r="E29" s="21">
        <v>150</v>
      </c>
      <c r="F29" s="22">
        <f t="shared" si="0"/>
        <v>7751.1597999999994</v>
      </c>
      <c r="G29" s="23">
        <f>G18</f>
        <v>4011.2530000000002</v>
      </c>
      <c r="H29" s="23"/>
      <c r="I29" s="23">
        <f>J19</f>
        <v>3739.9067999999997</v>
      </c>
      <c r="J29" s="23"/>
      <c r="K29" s="19"/>
    </row>
    <row r="30" spans="3:11" s="17" customFormat="1" ht="15" customHeight="1" x14ac:dyDescent="0.25">
      <c r="C30" s="18"/>
      <c r="D30" s="20" t="s">
        <v>35</v>
      </c>
      <c r="E30" s="21">
        <v>160</v>
      </c>
      <c r="F30" s="22">
        <f t="shared" si="0"/>
        <v>0</v>
      </c>
      <c r="G30" s="23"/>
      <c r="H30" s="23"/>
      <c r="I30" s="23"/>
      <c r="J30" s="23"/>
      <c r="K30" s="19"/>
    </row>
    <row r="31" spans="3:11" s="17" customFormat="1" ht="22.5" x14ac:dyDescent="0.25">
      <c r="C31" s="18"/>
      <c r="D31" s="20" t="s">
        <v>36</v>
      </c>
      <c r="E31" s="21">
        <v>170</v>
      </c>
      <c r="F31" s="22">
        <f t="shared" si="0"/>
        <v>0</v>
      </c>
      <c r="G31" s="23"/>
      <c r="H31" s="23"/>
      <c r="I31" s="23"/>
      <c r="J31" s="23"/>
      <c r="K31" s="19"/>
    </row>
    <row r="32" spans="3:11" s="17" customFormat="1" ht="22.5" x14ac:dyDescent="0.25">
      <c r="C32" s="18"/>
      <c r="D32" s="20" t="s">
        <v>37</v>
      </c>
      <c r="E32" s="21">
        <v>180</v>
      </c>
      <c r="F32" s="22">
        <f t="shared" si="0"/>
        <v>0</v>
      </c>
      <c r="G32" s="23"/>
      <c r="H32" s="23"/>
      <c r="I32" s="23"/>
      <c r="J32" s="23"/>
      <c r="K32" s="19"/>
    </row>
    <row r="33" spans="3:11" s="17" customFormat="1" ht="15" customHeight="1" x14ac:dyDescent="0.25">
      <c r="C33" s="18"/>
      <c r="D33" s="20" t="s">
        <v>38</v>
      </c>
      <c r="E33" s="21">
        <v>190</v>
      </c>
      <c r="F33" s="22">
        <f t="shared" si="0"/>
        <v>-1.1360000000004216</v>
      </c>
      <c r="G33" s="23">
        <f>апрель!G33+май!G33+июнь!G33</f>
        <v>0</v>
      </c>
      <c r="H33" s="23">
        <f>апрель!H33+май!H33+июнь!H33</f>
        <v>0</v>
      </c>
      <c r="I33" s="23">
        <f>апрель!I33+май!I33+июнь!I33</f>
        <v>-0.34080000000012634</v>
      </c>
      <c r="J33" s="23">
        <f>апрель!J33+май!J33+июнь!J33</f>
        <v>-0.79520000000029523</v>
      </c>
      <c r="K33" s="19"/>
    </row>
    <row r="34" spans="3:11" s="17" customFormat="1" ht="15" customHeight="1" x14ac:dyDescent="0.25">
      <c r="C34" s="18"/>
      <c r="D34" s="20" t="s">
        <v>39</v>
      </c>
      <c r="E34" s="21">
        <v>200</v>
      </c>
      <c r="F34" s="22">
        <f t="shared" si="0"/>
        <v>0</v>
      </c>
      <c r="G34" s="23">
        <v>0</v>
      </c>
      <c r="H34" s="23">
        <v>0</v>
      </c>
      <c r="I34" s="23">
        <v>0</v>
      </c>
      <c r="J34" s="23">
        <v>0</v>
      </c>
      <c r="K34" s="19"/>
    </row>
    <row r="35" spans="3:11" s="17" customFormat="1" ht="15" customHeight="1" x14ac:dyDescent="0.25">
      <c r="C35" s="18"/>
      <c r="D35" s="20" t="s">
        <v>40</v>
      </c>
      <c r="E35" s="21">
        <v>210</v>
      </c>
      <c r="F35" s="22">
        <f t="shared" si="0"/>
        <v>0</v>
      </c>
      <c r="G35" s="22">
        <f>(G15+G19+G31)-(G24+G29+G30+G32+G33)</f>
        <v>0</v>
      </c>
      <c r="H35" s="22">
        <f>(H15+H19+H31)-(H24+H29+H30+H32+H33)</f>
        <v>0</v>
      </c>
      <c r="I35" s="22">
        <f>(I15+I19+I31)-(I24+I29+I30+I32+I33)</f>
        <v>0</v>
      </c>
      <c r="J35" s="22">
        <f>(J15+J19+J31)-(J24+J29+J30+J32+J33)</f>
        <v>0</v>
      </c>
      <c r="K35" s="19"/>
    </row>
    <row r="36" spans="3:11" s="17" customFormat="1" ht="15" customHeight="1" x14ac:dyDescent="0.25">
      <c r="C36" s="18"/>
      <c r="D36" s="48" t="s">
        <v>41</v>
      </c>
      <c r="E36" s="48"/>
      <c r="F36" s="48"/>
      <c r="G36" s="48"/>
      <c r="H36" s="48"/>
      <c r="I36" s="48"/>
      <c r="J36" s="48"/>
      <c r="K36" s="19"/>
    </row>
    <row r="37" spans="3:11" s="17" customFormat="1" ht="22.5" x14ac:dyDescent="0.25">
      <c r="C37" s="18"/>
      <c r="D37" s="20" t="s">
        <v>23</v>
      </c>
      <c r="E37" s="21">
        <v>300</v>
      </c>
      <c r="F37" s="22">
        <f t="shared" si="0"/>
        <v>4.2607333333333335</v>
      </c>
      <c r="G37" s="23">
        <f>G40</f>
        <v>3.3617199333333332</v>
      </c>
      <c r="H37" s="23">
        <f t="shared" ref="H37:J37" si="2">H40</f>
        <v>0</v>
      </c>
      <c r="I37" s="23">
        <f t="shared" si="2"/>
        <v>0.89901339999999996</v>
      </c>
      <c r="J37" s="23">
        <f t="shared" si="2"/>
        <v>0</v>
      </c>
      <c r="K37" s="19"/>
    </row>
    <row r="38" spans="3:11" s="17" customFormat="1" ht="15" customHeight="1" x14ac:dyDescent="0.25">
      <c r="C38" s="18"/>
      <c r="D38" s="20" t="s">
        <v>24</v>
      </c>
      <c r="E38" s="21">
        <v>310</v>
      </c>
      <c r="F38" s="22">
        <f t="shared" si="0"/>
        <v>0</v>
      </c>
      <c r="G38" s="23"/>
      <c r="H38" s="23"/>
      <c r="I38" s="23"/>
      <c r="J38" s="23"/>
      <c r="K38" s="19"/>
    </row>
    <row r="39" spans="3:11" s="17" customFormat="1" ht="15" customHeight="1" x14ac:dyDescent="0.25">
      <c r="C39" s="18"/>
      <c r="D39" s="20" t="s">
        <v>25</v>
      </c>
      <c r="E39" s="21">
        <v>320</v>
      </c>
      <c r="F39" s="22">
        <f t="shared" si="0"/>
        <v>0</v>
      </c>
      <c r="G39" s="23"/>
      <c r="H39" s="23"/>
      <c r="I39" s="23"/>
      <c r="J39" s="23"/>
      <c r="K39" s="19"/>
    </row>
    <row r="40" spans="3:11" s="17" customFormat="1" ht="15" customHeight="1" x14ac:dyDescent="0.25">
      <c r="C40" s="18"/>
      <c r="D40" s="20" t="s">
        <v>26</v>
      </c>
      <c r="E40" s="21">
        <v>330</v>
      </c>
      <c r="F40" s="22">
        <f t="shared" si="0"/>
        <v>4.2607333333333335</v>
      </c>
      <c r="G40" s="23">
        <f>(апрель!G40+май!G40+июнь!G40)/3</f>
        <v>3.3617199333333332</v>
      </c>
      <c r="H40" s="23">
        <f>(апрель!H40+май!H40+июнь!H40)/3</f>
        <v>0</v>
      </c>
      <c r="I40" s="23">
        <f>(апрель!I40+май!I40+июнь!I40)/3</f>
        <v>0.89901339999999996</v>
      </c>
      <c r="J40" s="23">
        <f>(апрель!J40+май!J40+июнь!J40)/3</f>
        <v>0</v>
      </c>
      <c r="K40" s="19"/>
    </row>
    <row r="41" spans="3:11" s="17" customFormat="1" ht="22.5" x14ac:dyDescent="0.25">
      <c r="C41" s="18"/>
      <c r="D41" s="20" t="s">
        <v>27</v>
      </c>
      <c r="E41" s="21">
        <v>340</v>
      </c>
      <c r="F41" s="22">
        <f t="shared" si="0"/>
        <v>6.6328659299999995</v>
      </c>
      <c r="G41" s="23"/>
      <c r="H41" s="23"/>
      <c r="I41" s="23">
        <f>I42</f>
        <v>3.3617199333333332</v>
      </c>
      <c r="J41" s="23">
        <f>J44</f>
        <v>3.2711459966666663</v>
      </c>
      <c r="K41" s="19"/>
    </row>
    <row r="42" spans="3:11" s="17" customFormat="1" ht="15" customHeight="1" x14ac:dyDescent="0.25">
      <c r="C42" s="18"/>
      <c r="D42" s="20" t="s">
        <v>18</v>
      </c>
      <c r="E42" s="21">
        <v>350</v>
      </c>
      <c r="F42" s="22">
        <f t="shared" si="0"/>
        <v>3.3617199333333332</v>
      </c>
      <c r="G42" s="23"/>
      <c r="H42" s="23"/>
      <c r="I42" s="23">
        <f>G40</f>
        <v>3.3617199333333332</v>
      </c>
      <c r="J42" s="23"/>
      <c r="K42" s="19"/>
    </row>
    <row r="43" spans="3:11" s="17" customFormat="1" ht="15" customHeight="1" x14ac:dyDescent="0.25">
      <c r="C43" s="18"/>
      <c r="D43" s="20" t="s">
        <v>19</v>
      </c>
      <c r="E43" s="21">
        <v>360</v>
      </c>
      <c r="F43" s="22">
        <f t="shared" si="0"/>
        <v>0</v>
      </c>
      <c r="G43" s="23"/>
      <c r="H43" s="23"/>
      <c r="I43" s="23"/>
      <c r="J43" s="23"/>
      <c r="K43" s="19"/>
    </row>
    <row r="44" spans="3:11" s="17" customFormat="1" ht="15" customHeight="1" x14ac:dyDescent="0.25">
      <c r="C44" s="18"/>
      <c r="D44" s="20" t="s">
        <v>20</v>
      </c>
      <c r="E44" s="21">
        <v>370</v>
      </c>
      <c r="F44" s="22">
        <f t="shared" si="0"/>
        <v>3.2711459966666663</v>
      </c>
      <c r="G44" s="23"/>
      <c r="H44" s="23"/>
      <c r="I44" s="23"/>
      <c r="J44" s="23">
        <f>J48+J55</f>
        <v>3.2711459966666663</v>
      </c>
      <c r="K44" s="19"/>
    </row>
    <row r="45" spans="3:11" s="17" customFormat="1" ht="15" customHeight="1" x14ac:dyDescent="0.25">
      <c r="C45" s="18"/>
      <c r="D45" s="20" t="s">
        <v>28</v>
      </c>
      <c r="E45" s="21">
        <v>380</v>
      </c>
      <c r="F45" s="22">
        <f t="shared" si="0"/>
        <v>0</v>
      </c>
      <c r="G45" s="23"/>
      <c r="H45" s="23"/>
      <c r="I45" s="23"/>
      <c r="J45" s="23"/>
      <c r="K45" s="19"/>
    </row>
    <row r="46" spans="3:11" s="17" customFormat="1" ht="15" customHeight="1" x14ac:dyDescent="0.25">
      <c r="C46" s="18"/>
      <c r="D46" s="20" t="s">
        <v>29</v>
      </c>
      <c r="E46" s="21">
        <v>390</v>
      </c>
      <c r="F46" s="22">
        <f t="shared" si="0"/>
        <v>4.1173999999999999</v>
      </c>
      <c r="G46" s="23">
        <f t="shared" ref="G46:H46" si="3">G48</f>
        <v>0</v>
      </c>
      <c r="H46" s="23">
        <f t="shared" si="3"/>
        <v>0</v>
      </c>
      <c r="I46" s="23">
        <f>I48</f>
        <v>0.94658733666666661</v>
      </c>
      <c r="J46" s="23">
        <f>J48</f>
        <v>3.1708126633333333</v>
      </c>
      <c r="K46" s="19"/>
    </row>
    <row r="47" spans="3:11" s="17" customFormat="1" ht="22.5" x14ac:dyDescent="0.25">
      <c r="C47" s="18"/>
      <c r="D47" s="20" t="s">
        <v>30</v>
      </c>
      <c r="E47" s="21">
        <v>400</v>
      </c>
      <c r="F47" s="22">
        <f t="shared" si="0"/>
        <v>0</v>
      </c>
      <c r="G47" s="23"/>
      <c r="H47" s="23"/>
      <c r="I47" s="23"/>
      <c r="J47" s="23"/>
      <c r="K47" s="19"/>
    </row>
    <row r="48" spans="3:11" s="17" customFormat="1" ht="15" customHeight="1" x14ac:dyDescent="0.25">
      <c r="C48" s="18"/>
      <c r="D48" s="20" t="s">
        <v>31</v>
      </c>
      <c r="E48" s="21">
        <v>410</v>
      </c>
      <c r="F48" s="22">
        <f t="shared" si="0"/>
        <v>4.1173999999999999</v>
      </c>
      <c r="G48" s="23">
        <f>(апрель!G48+май!G48+июнь!G48)/3</f>
        <v>0</v>
      </c>
      <c r="H48" s="23">
        <f>(апрель!H48+май!H48+июнь!H48)/3</f>
        <v>0</v>
      </c>
      <c r="I48" s="23">
        <f>(апрель!I48+май!I48+июнь!I48)/3</f>
        <v>0.94658733666666661</v>
      </c>
      <c r="J48" s="23">
        <f>(апрель!J48+май!J48+июнь!J48)/3</f>
        <v>3.1708126633333333</v>
      </c>
      <c r="K48" s="19"/>
    </row>
    <row r="49" spans="3:11" s="17" customFormat="1" ht="15" customHeight="1" x14ac:dyDescent="0.25">
      <c r="C49" s="18"/>
      <c r="D49" s="20" t="s">
        <v>42</v>
      </c>
      <c r="E49" s="21">
        <v>420</v>
      </c>
      <c r="F49" s="22">
        <f t="shared" si="0"/>
        <v>0</v>
      </c>
      <c r="G49" s="23"/>
      <c r="H49" s="23"/>
      <c r="I49" s="23"/>
      <c r="J49" s="23"/>
      <c r="K49" s="19"/>
    </row>
    <row r="50" spans="3:11" s="17" customFormat="1" ht="15" customHeight="1" x14ac:dyDescent="0.25">
      <c r="C50" s="18"/>
      <c r="D50" s="20" t="s">
        <v>33</v>
      </c>
      <c r="E50" s="21">
        <v>430</v>
      </c>
      <c r="F50" s="22">
        <f t="shared" si="0"/>
        <v>0</v>
      </c>
      <c r="G50" s="23"/>
      <c r="H50" s="23"/>
      <c r="I50" s="23"/>
      <c r="J50" s="23"/>
      <c r="K50" s="19"/>
    </row>
    <row r="51" spans="3:11" s="17" customFormat="1" ht="15" customHeight="1" x14ac:dyDescent="0.25">
      <c r="C51" s="18"/>
      <c r="D51" s="20" t="s">
        <v>34</v>
      </c>
      <c r="E51" s="21">
        <v>440</v>
      </c>
      <c r="F51" s="22">
        <f t="shared" si="0"/>
        <v>6.6328659299999995</v>
      </c>
      <c r="G51" s="23">
        <f>I42</f>
        <v>3.3617199333333332</v>
      </c>
      <c r="H51" s="23"/>
      <c r="I51" s="23">
        <f>J44</f>
        <v>3.2711459966666663</v>
      </c>
      <c r="J51" s="23"/>
      <c r="K51" s="19"/>
    </row>
    <row r="52" spans="3:11" s="17" customFormat="1" ht="15" customHeight="1" x14ac:dyDescent="0.25">
      <c r="C52" s="18"/>
      <c r="D52" s="20" t="s">
        <v>35</v>
      </c>
      <c r="E52" s="21">
        <v>450</v>
      </c>
      <c r="F52" s="22">
        <f t="shared" si="0"/>
        <v>0</v>
      </c>
      <c r="G52" s="23"/>
      <c r="H52" s="23"/>
      <c r="I52" s="23"/>
      <c r="J52" s="23"/>
      <c r="K52" s="19"/>
    </row>
    <row r="53" spans="3:11" s="17" customFormat="1" ht="22.5" x14ac:dyDescent="0.25">
      <c r="C53" s="18"/>
      <c r="D53" s="20" t="s">
        <v>36</v>
      </c>
      <c r="E53" s="21">
        <v>460</v>
      </c>
      <c r="F53" s="22">
        <f t="shared" si="0"/>
        <v>0</v>
      </c>
      <c r="G53" s="23"/>
      <c r="H53" s="23"/>
      <c r="I53" s="23"/>
      <c r="J53" s="23"/>
      <c r="K53" s="19"/>
    </row>
    <row r="54" spans="3:11" s="17" customFormat="1" ht="22.5" x14ac:dyDescent="0.25">
      <c r="C54" s="18"/>
      <c r="D54" s="20" t="s">
        <v>37</v>
      </c>
      <c r="E54" s="21">
        <v>470</v>
      </c>
      <c r="F54" s="22">
        <f t="shared" si="0"/>
        <v>0</v>
      </c>
      <c r="G54" s="23"/>
      <c r="H54" s="23"/>
      <c r="I54" s="23"/>
      <c r="J54" s="23"/>
      <c r="K54" s="19"/>
    </row>
    <row r="55" spans="3:11" s="17" customFormat="1" ht="15" customHeight="1" x14ac:dyDescent="0.25">
      <c r="C55" s="18"/>
      <c r="D55" s="20" t="s">
        <v>38</v>
      </c>
      <c r="E55" s="21">
        <v>480</v>
      </c>
      <c r="F55" s="22">
        <f t="shared" si="0"/>
        <v>0.14333333333333309</v>
      </c>
      <c r="G55" s="23">
        <f>(апрель!G55+май!G55+июнь!G55)/3</f>
        <v>0</v>
      </c>
      <c r="H55" s="23">
        <f>(апрель!H55+май!H55+июнь!H55)/3</f>
        <v>0</v>
      </c>
      <c r="I55" s="23">
        <f>(апрель!I55+май!I55+июнь!I55)/3</f>
        <v>4.2999999999999927E-2</v>
      </c>
      <c r="J55" s="23">
        <f>(апрель!J55+май!J55+июнь!J55)/3</f>
        <v>0.10033333333333316</v>
      </c>
      <c r="K55" s="19"/>
    </row>
    <row r="56" spans="3:11" s="17" customFormat="1" ht="15" customHeight="1" x14ac:dyDescent="0.25">
      <c r="C56" s="18"/>
      <c r="D56" s="20" t="s">
        <v>39</v>
      </c>
      <c r="E56" s="21">
        <v>490</v>
      </c>
      <c r="F56" s="22">
        <f t="shared" si="0"/>
        <v>0</v>
      </c>
      <c r="G56" s="23">
        <v>0</v>
      </c>
      <c r="H56" s="23">
        <v>0</v>
      </c>
      <c r="I56" s="23">
        <v>0</v>
      </c>
      <c r="J56" s="23">
        <v>0</v>
      </c>
      <c r="K56" s="19"/>
    </row>
    <row r="57" spans="3:11" s="17" customFormat="1" ht="15" customHeight="1" x14ac:dyDescent="0.25">
      <c r="C57" s="18"/>
      <c r="D57" s="20" t="s">
        <v>40</v>
      </c>
      <c r="E57" s="21">
        <v>500</v>
      </c>
      <c r="F57" s="22">
        <f t="shared" si="0"/>
        <v>0</v>
      </c>
      <c r="G57" s="22">
        <f>(G37+G41+G53)-(G46+G51+G52+G54+G55)</f>
        <v>0</v>
      </c>
      <c r="H57" s="22">
        <f>(H37+H41+H53)-(H46+H51+H52+H54+H55)</f>
        <v>0</v>
      </c>
      <c r="I57" s="22">
        <f>(I37+I41+I53)-(I46+I51+I52+I54+I55)</f>
        <v>0</v>
      </c>
      <c r="J57" s="22">
        <f>(J37+J41+J53)-(J46+J51+J52+J54+J55)</f>
        <v>0</v>
      </c>
      <c r="K57" s="19"/>
    </row>
    <row r="58" spans="3:11" s="17" customFormat="1" ht="15" customHeight="1" x14ac:dyDescent="0.25">
      <c r="C58" s="18"/>
      <c r="D58" s="48" t="s">
        <v>41</v>
      </c>
      <c r="E58" s="48"/>
      <c r="F58" s="48"/>
      <c r="G58" s="48"/>
      <c r="H58" s="48"/>
      <c r="I58" s="48"/>
      <c r="J58" s="48"/>
      <c r="K58" s="19"/>
    </row>
    <row r="59" spans="3:11" s="17" customFormat="1" ht="15" customHeight="1" x14ac:dyDescent="0.25">
      <c r="C59" s="18"/>
      <c r="D59" s="20" t="s">
        <v>43</v>
      </c>
      <c r="E59" s="21">
        <v>600</v>
      </c>
      <c r="F59" s="22">
        <f t="shared" si="0"/>
        <v>0</v>
      </c>
      <c r="G59" s="23"/>
      <c r="H59" s="23"/>
      <c r="I59" s="23"/>
      <c r="J59" s="23"/>
      <c r="K59" s="19"/>
    </row>
    <row r="60" spans="3:11" s="17" customFormat="1" ht="15" customHeight="1" x14ac:dyDescent="0.25">
      <c r="C60" s="18"/>
      <c r="D60" s="20" t="s">
        <v>44</v>
      </c>
      <c r="E60" s="21">
        <v>610</v>
      </c>
      <c r="F60" s="22">
        <f t="shared" si="0"/>
        <v>0</v>
      </c>
      <c r="G60" s="23"/>
      <c r="H60" s="23"/>
      <c r="I60" s="23"/>
      <c r="J60" s="23"/>
      <c r="K60" s="19"/>
    </row>
    <row r="61" spans="3:11" s="17" customFormat="1" ht="15" customHeight="1" x14ac:dyDescent="0.25">
      <c r="C61" s="18"/>
      <c r="D61" s="20" t="s">
        <v>45</v>
      </c>
      <c r="E61" s="21">
        <v>620</v>
      </c>
      <c r="F61" s="22">
        <f t="shared" si="0"/>
        <v>0</v>
      </c>
      <c r="G61" s="23"/>
      <c r="H61" s="23"/>
      <c r="I61" s="23"/>
      <c r="J61" s="23"/>
      <c r="K61" s="19"/>
    </row>
    <row r="62" spans="3:11" s="17" customFormat="1" ht="15" customHeight="1" x14ac:dyDescent="0.25">
      <c r="C62" s="18"/>
      <c r="D62" s="48" t="s">
        <v>46</v>
      </c>
      <c r="E62" s="48"/>
      <c r="F62" s="48"/>
      <c r="G62" s="48"/>
      <c r="H62" s="48"/>
      <c r="I62" s="48"/>
      <c r="J62" s="48"/>
      <c r="K62" s="19"/>
    </row>
    <row r="63" spans="3:11" s="17" customFormat="1" ht="22.5" x14ac:dyDescent="0.25">
      <c r="C63" s="18"/>
      <c r="D63" s="20" t="s">
        <v>47</v>
      </c>
      <c r="E63" s="21">
        <v>700</v>
      </c>
      <c r="F63" s="22">
        <f t="shared" si="0"/>
        <v>0</v>
      </c>
      <c r="G63" s="23"/>
      <c r="H63" s="23"/>
      <c r="I63" s="23"/>
      <c r="J63" s="23"/>
      <c r="K63" s="19"/>
    </row>
    <row r="64" spans="3:11" ht="15" customHeight="1" x14ac:dyDescent="0.25">
      <c r="C64" s="5"/>
      <c r="D64" s="20" t="s">
        <v>48</v>
      </c>
      <c r="E64" s="21">
        <v>710</v>
      </c>
      <c r="F64" s="22">
        <f t="shared" si="0"/>
        <v>0</v>
      </c>
      <c r="G64" s="24"/>
      <c r="H64" s="24"/>
      <c r="I64" s="24"/>
      <c r="J64" s="24"/>
      <c r="K64" s="14"/>
    </row>
    <row r="65" spans="3:12" ht="15" customHeight="1" x14ac:dyDescent="0.25">
      <c r="C65" s="5"/>
      <c r="D65" s="20" t="s">
        <v>49</v>
      </c>
      <c r="E65" s="21">
        <v>720</v>
      </c>
      <c r="F65" s="22">
        <f t="shared" si="0"/>
        <v>0</v>
      </c>
      <c r="G65" s="24"/>
      <c r="H65" s="24"/>
      <c r="I65" s="24"/>
      <c r="J65" s="24"/>
      <c r="K65" s="14"/>
    </row>
    <row r="66" spans="3:12" ht="15" customHeight="1" x14ac:dyDescent="0.25">
      <c r="C66" s="5"/>
      <c r="D66" s="20" t="s">
        <v>50</v>
      </c>
      <c r="E66" s="21">
        <v>730</v>
      </c>
      <c r="F66" s="22">
        <f t="shared" si="0"/>
        <v>0</v>
      </c>
      <c r="G66" s="24"/>
      <c r="H66" s="24"/>
      <c r="I66" s="24"/>
      <c r="J66" s="24"/>
      <c r="K66" s="14"/>
    </row>
    <row r="67" spans="3:12" ht="15" customHeight="1" x14ac:dyDescent="0.25">
      <c r="C67" s="5"/>
      <c r="D67" s="20" t="s">
        <v>51</v>
      </c>
      <c r="E67" s="21">
        <v>740</v>
      </c>
      <c r="F67" s="22">
        <f t="shared" si="0"/>
        <v>0</v>
      </c>
      <c r="G67" s="24"/>
      <c r="H67" s="24"/>
      <c r="I67" s="24"/>
      <c r="J67" s="24"/>
      <c r="K67" s="14"/>
    </row>
    <row r="68" spans="3:12" ht="22.5" x14ac:dyDescent="0.25">
      <c r="C68" s="5"/>
      <c r="D68" s="20" t="s">
        <v>52</v>
      </c>
      <c r="E68" s="21">
        <v>750</v>
      </c>
      <c r="F68" s="22">
        <f t="shared" si="0"/>
        <v>5181.0690000000004</v>
      </c>
      <c r="G68" s="23">
        <f>апрель!G68+май!G68+июнь!G68</f>
        <v>0</v>
      </c>
      <c r="H68" s="23">
        <f>апрель!H68+май!H68+июнь!H68</f>
        <v>0</v>
      </c>
      <c r="I68" s="23">
        <f>апрель!I68+май!I68+июнь!I68</f>
        <v>1440.367</v>
      </c>
      <c r="J68" s="23">
        <f>апрель!J68+май!J68+июнь!J68</f>
        <v>3740.7020000000002</v>
      </c>
      <c r="K68" s="14"/>
    </row>
    <row r="69" spans="3:12" ht="15" customHeight="1" x14ac:dyDescent="0.25">
      <c r="C69" s="5"/>
      <c r="D69" s="20" t="s">
        <v>48</v>
      </c>
      <c r="E69" s="21">
        <v>760</v>
      </c>
      <c r="F69" s="22">
        <f t="shared" si="0"/>
        <v>5181.0690000000004</v>
      </c>
      <c r="G69" s="23">
        <f>апрель!G69+май!G69+июнь!G69</f>
        <v>0</v>
      </c>
      <c r="H69" s="23">
        <f>апрель!H69+май!H69+июнь!H69</f>
        <v>0</v>
      </c>
      <c r="I69" s="23">
        <f>апрель!I69+май!I69+июнь!I69</f>
        <v>1440.367</v>
      </c>
      <c r="J69" s="23">
        <f>апрель!J69+май!J69+июнь!J69</f>
        <v>3740.7020000000002</v>
      </c>
      <c r="K69" s="14"/>
    </row>
    <row r="70" spans="3:12" ht="15" customHeight="1" x14ac:dyDescent="0.25">
      <c r="C70" s="5"/>
      <c r="D70" s="20" t="s">
        <v>49</v>
      </c>
      <c r="E70" s="21">
        <v>770</v>
      </c>
      <c r="F70" s="22">
        <f t="shared" si="0"/>
        <v>0</v>
      </c>
      <c r="G70" s="24"/>
      <c r="H70" s="24"/>
      <c r="I70" s="24"/>
      <c r="J70" s="24"/>
      <c r="K70" s="14"/>
    </row>
    <row r="71" spans="3:12" ht="15" customHeight="1" x14ac:dyDescent="0.25">
      <c r="C71" s="5"/>
      <c r="D71" s="20" t="s">
        <v>50</v>
      </c>
      <c r="E71" s="21">
        <v>780</v>
      </c>
      <c r="F71" s="22">
        <f t="shared" si="0"/>
        <v>0</v>
      </c>
      <c r="G71" s="24"/>
      <c r="H71" s="24"/>
      <c r="I71" s="24"/>
      <c r="J71" s="24"/>
      <c r="K71" s="14"/>
    </row>
    <row r="72" spans="3:12" ht="15" customHeight="1" x14ac:dyDescent="0.25">
      <c r="C72" s="5"/>
      <c r="D72" s="20" t="s">
        <v>51</v>
      </c>
      <c r="E72" s="21">
        <v>790</v>
      </c>
      <c r="F72" s="22">
        <f t="shared" si="0"/>
        <v>0</v>
      </c>
      <c r="G72" s="24"/>
      <c r="H72" s="24"/>
      <c r="I72" s="24"/>
      <c r="J72" s="24"/>
      <c r="K72" s="14"/>
    </row>
    <row r="73" spans="3:12" ht="15" customHeight="1" x14ac:dyDescent="0.25">
      <c r="C73" s="5"/>
      <c r="D73" s="48" t="s">
        <v>53</v>
      </c>
      <c r="E73" s="48"/>
      <c r="F73" s="48"/>
      <c r="G73" s="48"/>
      <c r="H73" s="48"/>
      <c r="I73" s="48"/>
      <c r="J73" s="48"/>
      <c r="K73" s="14"/>
    </row>
    <row r="74" spans="3:12" ht="22.5" x14ac:dyDescent="0.25">
      <c r="C74" s="5"/>
      <c r="D74" s="20" t="s">
        <v>47</v>
      </c>
      <c r="E74" s="21">
        <v>800</v>
      </c>
      <c r="F74" s="22">
        <f t="shared" si="0"/>
        <v>0</v>
      </c>
      <c r="G74" s="24"/>
      <c r="H74" s="24"/>
      <c r="I74" s="24"/>
      <c r="J74" s="24"/>
      <c r="K74" s="14"/>
    </row>
    <row r="75" spans="3:12" ht="15" customHeight="1" x14ac:dyDescent="0.25">
      <c r="C75" s="5"/>
      <c r="D75" s="20" t="s">
        <v>48</v>
      </c>
      <c r="E75" s="21">
        <v>810</v>
      </c>
      <c r="F75" s="22">
        <f t="shared" si="0"/>
        <v>0</v>
      </c>
      <c r="G75" s="24"/>
      <c r="H75" s="24"/>
      <c r="I75" s="24"/>
      <c r="J75" s="24"/>
      <c r="K75" s="14"/>
    </row>
    <row r="76" spans="3:12" ht="15" customHeight="1" x14ac:dyDescent="0.25">
      <c r="C76" s="5"/>
      <c r="D76" s="20" t="s">
        <v>49</v>
      </c>
      <c r="E76" s="21">
        <v>820</v>
      </c>
      <c r="F76" s="22">
        <f t="shared" si="0"/>
        <v>0</v>
      </c>
      <c r="G76" s="24"/>
      <c r="H76" s="24"/>
      <c r="I76" s="24"/>
      <c r="J76" s="24"/>
      <c r="K76" s="14"/>
    </row>
    <row r="77" spans="3:12" ht="15" customHeight="1" x14ac:dyDescent="0.25">
      <c r="C77" s="5"/>
      <c r="D77" s="20" t="s">
        <v>50</v>
      </c>
      <c r="E77" s="21">
        <v>830</v>
      </c>
      <c r="F77" s="22">
        <f t="shared" si="0"/>
        <v>0</v>
      </c>
      <c r="G77" s="24"/>
      <c r="H77" s="24"/>
      <c r="I77" s="24"/>
      <c r="J77" s="24"/>
      <c r="K77" s="14"/>
    </row>
    <row r="78" spans="3:12" ht="15" customHeight="1" x14ac:dyDescent="0.25">
      <c r="C78" s="5"/>
      <c r="D78" s="20" t="s">
        <v>51</v>
      </c>
      <c r="E78" s="21">
        <v>840</v>
      </c>
      <c r="F78" s="22">
        <f t="shared" si="0"/>
        <v>0</v>
      </c>
      <c r="G78" s="24"/>
      <c r="H78" s="24"/>
      <c r="I78" s="24"/>
      <c r="J78" s="24"/>
      <c r="K78" s="14"/>
    </row>
    <row r="79" spans="3:12" ht="22.5" x14ac:dyDescent="0.25">
      <c r="C79" s="5"/>
      <c r="D79" s="20" t="s">
        <v>52</v>
      </c>
      <c r="E79" s="21">
        <v>850</v>
      </c>
      <c r="F79" s="22">
        <f t="shared" si="0"/>
        <v>7139.5130820000004</v>
      </c>
      <c r="G79" s="23">
        <f>апрель!G79+май!G79+июнь!G79</f>
        <v>0</v>
      </c>
      <c r="H79" s="23">
        <f>апрель!H79+май!H79+июнь!H79</f>
        <v>0</v>
      </c>
      <c r="I79" s="23">
        <f>апрель!I79+май!I79+июнь!I79</f>
        <v>1984.8257259999998</v>
      </c>
      <c r="J79" s="23">
        <f>апрель!J79+май!J79+июнь!J79</f>
        <v>5154.6873560000004</v>
      </c>
      <c r="K79" s="26"/>
      <c r="L79" s="27"/>
    </row>
    <row r="80" spans="3:12" ht="15" customHeight="1" x14ac:dyDescent="0.25">
      <c r="C80" s="5"/>
      <c r="D80" s="20" t="s">
        <v>48</v>
      </c>
      <c r="E80" s="21">
        <v>860</v>
      </c>
      <c r="F80" s="22">
        <f t="shared" ref="F80:F86" si="4">SUM(G80:J80)</f>
        <v>7139.5130820000004</v>
      </c>
      <c r="G80" s="23">
        <f>апрель!G80+май!G80+июнь!G80</f>
        <v>0</v>
      </c>
      <c r="H80" s="23">
        <f>апрель!H80+май!H80+июнь!H80</f>
        <v>0</v>
      </c>
      <c r="I80" s="23">
        <f>апрель!I80+май!I80+июнь!I80</f>
        <v>1984.8257259999998</v>
      </c>
      <c r="J80" s="23">
        <f>апрель!J80+май!J80+июнь!J80</f>
        <v>5154.6873560000004</v>
      </c>
      <c r="K80" s="26"/>
      <c r="L80" s="27"/>
    </row>
    <row r="81" spans="3:19" ht="15" customHeight="1" x14ac:dyDescent="0.25">
      <c r="C81" s="5"/>
      <c r="D81" s="20" t="s">
        <v>49</v>
      </c>
      <c r="E81" s="21">
        <v>870</v>
      </c>
      <c r="F81" s="22">
        <f t="shared" si="4"/>
        <v>0</v>
      </c>
      <c r="G81" s="25"/>
      <c r="H81" s="25"/>
      <c r="I81" s="25"/>
      <c r="J81" s="25"/>
      <c r="K81" s="26"/>
      <c r="L81" s="27"/>
    </row>
    <row r="82" spans="3:19" ht="15" customHeight="1" x14ac:dyDescent="0.25">
      <c r="C82" s="5"/>
      <c r="D82" s="20" t="s">
        <v>50</v>
      </c>
      <c r="E82" s="21">
        <v>880</v>
      </c>
      <c r="F82" s="22">
        <f t="shared" si="4"/>
        <v>0</v>
      </c>
      <c r="G82" s="24"/>
      <c r="H82" s="24"/>
      <c r="I82" s="24"/>
      <c r="J82" s="24"/>
      <c r="K82" s="26"/>
      <c r="L82" s="27"/>
    </row>
    <row r="83" spans="3:19" ht="15" customHeight="1" x14ac:dyDescent="0.25">
      <c r="C83" s="5"/>
      <c r="D83" s="20" t="s">
        <v>51</v>
      </c>
      <c r="E83" s="21">
        <v>890</v>
      </c>
      <c r="F83" s="22">
        <f t="shared" si="4"/>
        <v>0</v>
      </c>
      <c r="G83" s="28"/>
      <c r="H83" s="28"/>
      <c r="I83" s="28"/>
      <c r="J83" s="28"/>
      <c r="K83" s="26"/>
      <c r="L83" s="27"/>
    </row>
    <row r="84" spans="3:19" ht="15" customHeight="1" x14ac:dyDescent="0.25">
      <c r="C84" s="5"/>
      <c r="D84" s="20" t="s">
        <v>54</v>
      </c>
      <c r="E84" s="21">
        <v>900</v>
      </c>
      <c r="F84" s="22">
        <f t="shared" si="4"/>
        <v>0</v>
      </c>
      <c r="G84" s="28"/>
      <c r="H84" s="28"/>
      <c r="I84" s="28"/>
      <c r="J84" s="28"/>
      <c r="K84" s="26"/>
      <c r="L84" s="27"/>
    </row>
    <row r="85" spans="3:19" ht="15" customHeight="1" x14ac:dyDescent="0.25">
      <c r="C85" s="5"/>
      <c r="D85" s="20" t="s">
        <v>51</v>
      </c>
      <c r="E85" s="21">
        <v>910</v>
      </c>
      <c r="F85" s="22">
        <f t="shared" si="4"/>
        <v>0</v>
      </c>
      <c r="G85" s="28"/>
      <c r="H85" s="28"/>
      <c r="I85" s="28"/>
      <c r="J85" s="28"/>
      <c r="K85" s="26"/>
      <c r="L85" s="27"/>
    </row>
    <row r="86" spans="3:19" ht="15" customHeight="1" x14ac:dyDescent="0.25">
      <c r="C86" s="5"/>
      <c r="D86" s="20" t="s">
        <v>50</v>
      </c>
      <c r="E86" s="21">
        <v>920</v>
      </c>
      <c r="F86" s="22">
        <f t="shared" si="4"/>
        <v>0</v>
      </c>
      <c r="G86" s="28"/>
      <c r="H86" s="28"/>
      <c r="I86" s="28"/>
      <c r="J86" s="28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F15:J35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F74:J86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F59:J61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F63:J72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VN983055:WVR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VID983055:VIH983075 VRZ983055:VSD983075 WBV983055:WBZ983075 WLR983055:WLV983075 F37:J57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132"/>
  <sheetViews>
    <sheetView view="pageBreakPreview" topLeftCell="C7" zoomScaleNormal="100" zoomScaleSheetLayoutView="100" workbookViewId="0">
      <selection activeCell="G18" sqref="G1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32" t="s">
        <v>61</v>
      </c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47" t="s">
        <v>14</v>
      </c>
      <c r="E11" s="47" t="s">
        <v>15</v>
      </c>
      <c r="F11" s="47" t="s">
        <v>16</v>
      </c>
      <c r="G11" s="47" t="s">
        <v>17</v>
      </c>
      <c r="H11" s="47"/>
      <c r="I11" s="47"/>
      <c r="J11" s="47"/>
      <c r="K11" s="14"/>
    </row>
    <row r="12" spans="1:17" ht="15" customHeight="1" x14ac:dyDescent="0.25">
      <c r="C12" s="5"/>
      <c r="D12" s="47"/>
      <c r="E12" s="47"/>
      <c r="F12" s="47"/>
      <c r="G12" s="36" t="s">
        <v>18</v>
      </c>
      <c r="H12" s="36" t="s">
        <v>19</v>
      </c>
      <c r="I12" s="36" t="s">
        <v>20</v>
      </c>
      <c r="J12" s="36" t="s">
        <v>21</v>
      </c>
      <c r="K12" s="14"/>
    </row>
    <row r="13" spans="1:17" ht="12" customHeight="1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25">
      <c r="C14" s="18"/>
      <c r="D14" s="48" t="s">
        <v>22</v>
      </c>
      <c r="E14" s="48"/>
      <c r="F14" s="48"/>
      <c r="G14" s="48"/>
      <c r="H14" s="48"/>
      <c r="I14" s="48"/>
      <c r="J14" s="48"/>
      <c r="K14" s="19"/>
    </row>
    <row r="15" spans="1:17" s="17" customFormat="1" ht="22.5" x14ac:dyDescent="0.25">
      <c r="C15" s="18"/>
      <c r="D15" s="20" t="s">
        <v>23</v>
      </c>
      <c r="E15" s="21">
        <v>10</v>
      </c>
      <c r="F15" s="22">
        <f>SUM(G15:J15)</f>
        <v>13061.307999999999</v>
      </c>
      <c r="G15" s="23">
        <f>G18</f>
        <v>10123.651</v>
      </c>
      <c r="H15" s="23">
        <v>0</v>
      </c>
      <c r="I15" s="23">
        <f>I18</f>
        <v>2937.6569999999997</v>
      </c>
      <c r="J15" s="23">
        <f>J18</f>
        <v>0</v>
      </c>
      <c r="K15" s="19"/>
    </row>
    <row r="16" spans="1:17" s="17" customFormat="1" ht="15" customHeight="1" x14ac:dyDescent="0.25">
      <c r="C16" s="18"/>
      <c r="D16" s="20" t="s">
        <v>24</v>
      </c>
      <c r="E16" s="21">
        <v>20</v>
      </c>
      <c r="F16" s="22">
        <f t="shared" ref="F16:F79" si="0">SUM(G16:J16)</f>
        <v>0</v>
      </c>
      <c r="G16" s="23"/>
      <c r="H16" s="23"/>
      <c r="I16" s="23"/>
      <c r="J16" s="23"/>
      <c r="K16" s="19"/>
    </row>
    <row r="17" spans="3:11" s="17" customFormat="1" ht="15" customHeight="1" x14ac:dyDescent="0.25">
      <c r="C17" s="18"/>
      <c r="D17" s="20" t="s">
        <v>25</v>
      </c>
      <c r="E17" s="21">
        <v>30</v>
      </c>
      <c r="F17" s="22">
        <f t="shared" si="0"/>
        <v>0</v>
      </c>
      <c r="G17" s="23"/>
      <c r="H17" s="23"/>
      <c r="I17" s="23"/>
      <c r="J17" s="23"/>
      <c r="K17" s="19"/>
    </row>
    <row r="18" spans="3:11" s="17" customFormat="1" ht="15" customHeight="1" x14ac:dyDescent="0.25">
      <c r="C18" s="18"/>
      <c r="D18" s="20" t="s">
        <v>26</v>
      </c>
      <c r="E18" s="21">
        <v>40</v>
      </c>
      <c r="F18" s="22">
        <f t="shared" si="0"/>
        <v>13061.307999999999</v>
      </c>
      <c r="G18" s="23">
        <f>'1квартал'!G18+'2квартал'!G18</f>
        <v>10123.651</v>
      </c>
      <c r="H18" s="23">
        <f>'1квартал'!H18+'2квартал'!H18</f>
        <v>0</v>
      </c>
      <c r="I18" s="23">
        <f>'1квартал'!I18+'2квартал'!I18</f>
        <v>2937.6569999999997</v>
      </c>
      <c r="J18" s="23">
        <f>'1квартал'!J18+'2квартал'!J18</f>
        <v>0</v>
      </c>
      <c r="K18" s="19"/>
    </row>
    <row r="19" spans="3:11" s="17" customFormat="1" ht="22.5" x14ac:dyDescent="0.25">
      <c r="C19" s="18"/>
      <c r="D19" s="20" t="s">
        <v>27</v>
      </c>
      <c r="E19" s="21">
        <v>50</v>
      </c>
      <c r="F19" s="22">
        <f t="shared" si="0"/>
        <v>20589.420700000002</v>
      </c>
      <c r="G19" s="23"/>
      <c r="H19" s="23"/>
      <c r="I19" s="23">
        <f>I20</f>
        <v>10123.651</v>
      </c>
      <c r="J19" s="23">
        <f>J22</f>
        <v>10465.769700000001</v>
      </c>
      <c r="K19" s="19"/>
    </row>
    <row r="20" spans="3:11" s="17" customFormat="1" ht="15" customHeight="1" x14ac:dyDescent="0.25">
      <c r="C20" s="18"/>
      <c r="D20" s="20" t="s">
        <v>18</v>
      </c>
      <c r="E20" s="21">
        <v>60</v>
      </c>
      <c r="F20" s="22">
        <f t="shared" si="0"/>
        <v>10123.651</v>
      </c>
      <c r="G20" s="23"/>
      <c r="H20" s="23"/>
      <c r="I20" s="23">
        <f>G18</f>
        <v>10123.651</v>
      </c>
      <c r="J20" s="23"/>
      <c r="K20" s="19"/>
    </row>
    <row r="21" spans="3:11" s="17" customFormat="1" ht="15" customHeight="1" x14ac:dyDescent="0.25">
      <c r="C21" s="18"/>
      <c r="D21" s="20" t="s">
        <v>19</v>
      </c>
      <c r="E21" s="21">
        <v>70</v>
      </c>
      <c r="F21" s="22">
        <f t="shared" si="0"/>
        <v>0</v>
      </c>
      <c r="G21" s="23"/>
      <c r="H21" s="23"/>
      <c r="I21" s="23"/>
      <c r="J21" s="23"/>
      <c r="K21" s="19"/>
    </row>
    <row r="22" spans="3:11" s="17" customFormat="1" ht="15" customHeight="1" x14ac:dyDescent="0.25">
      <c r="C22" s="18"/>
      <c r="D22" s="20" t="s">
        <v>20</v>
      </c>
      <c r="E22" s="21">
        <v>80</v>
      </c>
      <c r="F22" s="22">
        <f t="shared" si="0"/>
        <v>10465.769700000001</v>
      </c>
      <c r="G22" s="23"/>
      <c r="H22" s="23"/>
      <c r="I22" s="23"/>
      <c r="J22" s="23">
        <f>J26+J33</f>
        <v>10465.769700000001</v>
      </c>
      <c r="K22" s="19"/>
    </row>
    <row r="23" spans="3:11" s="17" customFormat="1" ht="15" customHeight="1" x14ac:dyDescent="0.25">
      <c r="C23" s="18"/>
      <c r="D23" s="20" t="s">
        <v>28</v>
      </c>
      <c r="E23" s="21">
        <v>90</v>
      </c>
      <c r="F23" s="22">
        <f t="shared" si="0"/>
        <v>0</v>
      </c>
      <c r="G23" s="23"/>
      <c r="H23" s="23"/>
      <c r="I23" s="23"/>
      <c r="J23" s="23"/>
      <c r="K23" s="19"/>
    </row>
    <row r="24" spans="3:11" s="17" customFormat="1" ht="15" customHeight="1" x14ac:dyDescent="0.25">
      <c r="C24" s="18"/>
      <c r="D24" s="20" t="s">
        <v>29</v>
      </c>
      <c r="E24" s="21">
        <v>100</v>
      </c>
      <c r="F24" s="22">
        <f t="shared" si="0"/>
        <v>13082.897000000001</v>
      </c>
      <c r="G24" s="23">
        <f t="shared" ref="G24:H24" si="1">G26</f>
        <v>0</v>
      </c>
      <c r="H24" s="23">
        <f t="shared" si="1"/>
        <v>0</v>
      </c>
      <c r="I24" s="23">
        <f>I26</f>
        <v>2602.0150000000003</v>
      </c>
      <c r="J24" s="23">
        <f>J26</f>
        <v>10480.882000000001</v>
      </c>
      <c r="K24" s="19"/>
    </row>
    <row r="25" spans="3:11" s="17" customFormat="1" ht="22.5" x14ac:dyDescent="0.25">
      <c r="C25" s="18"/>
      <c r="D25" s="20" t="s">
        <v>30</v>
      </c>
      <c r="E25" s="21">
        <v>110</v>
      </c>
      <c r="F25" s="22">
        <f t="shared" si="0"/>
        <v>0</v>
      </c>
      <c r="G25" s="23"/>
      <c r="H25" s="23"/>
      <c r="I25" s="23"/>
      <c r="J25" s="23"/>
      <c r="K25" s="19"/>
    </row>
    <row r="26" spans="3:11" s="17" customFormat="1" ht="15" customHeight="1" x14ac:dyDescent="0.25">
      <c r="C26" s="18"/>
      <c r="D26" s="20" t="s">
        <v>31</v>
      </c>
      <c r="E26" s="21">
        <v>120</v>
      </c>
      <c r="F26" s="22">
        <f t="shared" si="0"/>
        <v>13082.897000000001</v>
      </c>
      <c r="G26" s="23">
        <f>'1квартал'!G26+'2квартал'!G26</f>
        <v>0</v>
      </c>
      <c r="H26" s="23">
        <f>'1квартал'!H26+'2квартал'!H26</f>
        <v>0</v>
      </c>
      <c r="I26" s="23">
        <f>'1квартал'!I26+'2квартал'!I26</f>
        <v>2602.0150000000003</v>
      </c>
      <c r="J26" s="23">
        <f>'1квартал'!J26+'2квартал'!J26</f>
        <v>10480.882000000001</v>
      </c>
      <c r="K26" s="19"/>
    </row>
    <row r="27" spans="3:11" s="17" customFormat="1" ht="22.5" x14ac:dyDescent="0.25">
      <c r="C27" s="18"/>
      <c r="D27" s="20" t="s">
        <v>32</v>
      </c>
      <c r="E27" s="21">
        <v>130</v>
      </c>
      <c r="F27" s="22">
        <f t="shared" si="0"/>
        <v>0</v>
      </c>
      <c r="G27" s="23"/>
      <c r="H27" s="23"/>
      <c r="I27" s="23"/>
      <c r="J27" s="23"/>
      <c r="K27" s="19"/>
    </row>
    <row r="28" spans="3:11" s="17" customFormat="1" ht="15" customHeight="1" x14ac:dyDescent="0.25">
      <c r="C28" s="18"/>
      <c r="D28" s="20" t="s">
        <v>33</v>
      </c>
      <c r="E28" s="21">
        <v>140</v>
      </c>
      <c r="F28" s="22">
        <f t="shared" si="0"/>
        <v>0</v>
      </c>
      <c r="G28" s="23"/>
      <c r="H28" s="23"/>
      <c r="I28" s="23"/>
      <c r="J28" s="23"/>
      <c r="K28" s="19"/>
    </row>
    <row r="29" spans="3:11" s="17" customFormat="1" ht="15" customHeight="1" x14ac:dyDescent="0.25">
      <c r="C29" s="18"/>
      <c r="D29" s="20" t="s">
        <v>34</v>
      </c>
      <c r="E29" s="21">
        <v>150</v>
      </c>
      <c r="F29" s="22">
        <f t="shared" si="0"/>
        <v>20589.420700000002</v>
      </c>
      <c r="G29" s="23">
        <f>G18</f>
        <v>10123.651</v>
      </c>
      <c r="H29" s="23"/>
      <c r="I29" s="23">
        <f>J19</f>
        <v>10465.769700000001</v>
      </c>
      <c r="J29" s="23"/>
      <c r="K29" s="19"/>
    </row>
    <row r="30" spans="3:11" s="17" customFormat="1" ht="15" customHeight="1" x14ac:dyDescent="0.25">
      <c r="C30" s="18"/>
      <c r="D30" s="20" t="s">
        <v>35</v>
      </c>
      <c r="E30" s="21">
        <v>160</v>
      </c>
      <c r="F30" s="22">
        <f t="shared" si="0"/>
        <v>0</v>
      </c>
      <c r="G30" s="23"/>
      <c r="H30" s="23"/>
      <c r="I30" s="23"/>
      <c r="J30" s="23"/>
      <c r="K30" s="19"/>
    </row>
    <row r="31" spans="3:11" s="17" customFormat="1" ht="22.5" x14ac:dyDescent="0.25">
      <c r="C31" s="18"/>
      <c r="D31" s="20" t="s">
        <v>36</v>
      </c>
      <c r="E31" s="21">
        <v>170</v>
      </c>
      <c r="F31" s="22">
        <f t="shared" si="0"/>
        <v>0</v>
      </c>
      <c r="G31" s="23"/>
      <c r="H31" s="23"/>
      <c r="I31" s="23"/>
      <c r="J31" s="23"/>
      <c r="K31" s="19"/>
    </row>
    <row r="32" spans="3:11" s="17" customFormat="1" ht="22.5" x14ac:dyDescent="0.25">
      <c r="C32" s="18"/>
      <c r="D32" s="20" t="s">
        <v>37</v>
      </c>
      <c r="E32" s="21">
        <v>180</v>
      </c>
      <c r="F32" s="22">
        <f t="shared" si="0"/>
        <v>0</v>
      </c>
      <c r="G32" s="23"/>
      <c r="H32" s="23"/>
      <c r="I32" s="23"/>
      <c r="J32" s="23"/>
      <c r="K32" s="19"/>
    </row>
    <row r="33" spans="3:11" s="17" customFormat="1" ht="15" customHeight="1" x14ac:dyDescent="0.25">
      <c r="C33" s="18"/>
      <c r="D33" s="20" t="s">
        <v>38</v>
      </c>
      <c r="E33" s="21">
        <v>190</v>
      </c>
      <c r="F33" s="22">
        <f t="shared" si="0"/>
        <v>-21.589000000001292</v>
      </c>
      <c r="G33" s="23">
        <f>'1квартал'!G33+'2квартал'!G33</f>
        <v>0</v>
      </c>
      <c r="H33" s="23">
        <f>'1квартал'!H33+'2квартал'!H33</f>
        <v>0</v>
      </c>
      <c r="I33" s="23">
        <f>'1квартал'!I33+'2квартал'!I33</f>
        <v>-6.4767000000003883</v>
      </c>
      <c r="J33" s="23">
        <f>'1квартал'!J33+'2квартал'!J33</f>
        <v>-15.112300000000904</v>
      </c>
      <c r="K33" s="19"/>
    </row>
    <row r="34" spans="3:11" s="17" customFormat="1" ht="15" customHeight="1" x14ac:dyDescent="0.25">
      <c r="C34" s="18"/>
      <c r="D34" s="20" t="s">
        <v>39</v>
      </c>
      <c r="E34" s="21">
        <v>200</v>
      </c>
      <c r="F34" s="22">
        <f t="shared" si="0"/>
        <v>0</v>
      </c>
      <c r="G34" s="23">
        <v>0</v>
      </c>
      <c r="H34" s="23">
        <v>0</v>
      </c>
      <c r="I34" s="23">
        <v>0</v>
      </c>
      <c r="J34" s="23">
        <v>0</v>
      </c>
      <c r="K34" s="19"/>
    </row>
    <row r="35" spans="3:11" s="17" customFormat="1" ht="15" customHeight="1" x14ac:dyDescent="0.25">
      <c r="C35" s="18"/>
      <c r="D35" s="20" t="s">
        <v>40</v>
      </c>
      <c r="E35" s="21">
        <v>210</v>
      </c>
      <c r="F35" s="22">
        <f t="shared" si="0"/>
        <v>0</v>
      </c>
      <c r="G35" s="22">
        <f>(G15+G19+G31)-(G24+G29+G30+G32+G33)</f>
        <v>0</v>
      </c>
      <c r="H35" s="22">
        <f>(H15+H19+H31)-(H24+H29+H30+H32+H33)</f>
        <v>0</v>
      </c>
      <c r="I35" s="22">
        <f>(I15+I19+I31)-(I24+I29+I30+I32+I33)</f>
        <v>0</v>
      </c>
      <c r="J35" s="22">
        <f>(J15+J19+J31)-(J24+J29+J30+J32+J33)</f>
        <v>0</v>
      </c>
      <c r="K35" s="19"/>
    </row>
    <row r="36" spans="3:11" s="17" customFormat="1" ht="15" customHeight="1" x14ac:dyDescent="0.25">
      <c r="C36" s="18"/>
      <c r="D36" s="48" t="s">
        <v>41</v>
      </c>
      <c r="E36" s="48"/>
      <c r="F36" s="48"/>
      <c r="G36" s="48"/>
      <c r="H36" s="48"/>
      <c r="I36" s="48"/>
      <c r="J36" s="48"/>
      <c r="K36" s="19"/>
    </row>
    <row r="37" spans="3:11" s="17" customFormat="1" ht="22.5" x14ac:dyDescent="0.25">
      <c r="C37" s="18"/>
      <c r="D37" s="20" t="s">
        <v>23</v>
      </c>
      <c r="E37" s="21">
        <v>300</v>
      </c>
      <c r="F37" s="22">
        <f t="shared" si="0"/>
        <v>4.6310333333333329</v>
      </c>
      <c r="G37" s="23">
        <f>G40</f>
        <v>3.6538859666666665</v>
      </c>
      <c r="H37" s="23">
        <f t="shared" ref="H37:J37" si="2">H40</f>
        <v>0</v>
      </c>
      <c r="I37" s="23">
        <f t="shared" si="2"/>
        <v>0.97714736666666657</v>
      </c>
      <c r="J37" s="23">
        <f t="shared" si="2"/>
        <v>0</v>
      </c>
      <c r="K37" s="19"/>
    </row>
    <row r="38" spans="3:11" s="17" customFormat="1" ht="15" customHeight="1" x14ac:dyDescent="0.25">
      <c r="C38" s="18"/>
      <c r="D38" s="20" t="s">
        <v>24</v>
      </c>
      <c r="E38" s="21">
        <v>310</v>
      </c>
      <c r="F38" s="22">
        <f t="shared" si="0"/>
        <v>0</v>
      </c>
      <c r="G38" s="23"/>
      <c r="H38" s="23"/>
      <c r="I38" s="23"/>
      <c r="J38" s="23"/>
      <c r="K38" s="19"/>
    </row>
    <row r="39" spans="3:11" s="17" customFormat="1" ht="15" customHeight="1" x14ac:dyDescent="0.25">
      <c r="C39" s="18"/>
      <c r="D39" s="20" t="s">
        <v>25</v>
      </c>
      <c r="E39" s="21">
        <v>320</v>
      </c>
      <c r="F39" s="22">
        <f t="shared" si="0"/>
        <v>0</v>
      </c>
      <c r="G39" s="23"/>
      <c r="H39" s="23"/>
      <c r="I39" s="23"/>
      <c r="J39" s="23"/>
      <c r="K39" s="19"/>
    </row>
    <row r="40" spans="3:11" s="17" customFormat="1" ht="15" customHeight="1" x14ac:dyDescent="0.25">
      <c r="C40" s="18"/>
      <c r="D40" s="20" t="s">
        <v>26</v>
      </c>
      <c r="E40" s="21">
        <v>330</v>
      </c>
      <c r="F40" s="22">
        <f t="shared" si="0"/>
        <v>4.6310333333333329</v>
      </c>
      <c r="G40" s="23">
        <f>('1квартал'!G40+'2квартал'!G40)/2</f>
        <v>3.6538859666666665</v>
      </c>
      <c r="H40" s="23">
        <f>('1квартал'!H40+'2квартал'!H40)/2</f>
        <v>0</v>
      </c>
      <c r="I40" s="23">
        <f>('1квартал'!I40+'2квартал'!I40)/2</f>
        <v>0.97714736666666657</v>
      </c>
      <c r="J40" s="23">
        <f>('1квартал'!J40+'2квартал'!J40)/2</f>
        <v>0</v>
      </c>
      <c r="K40" s="19"/>
    </row>
    <row r="41" spans="3:11" s="17" customFormat="1" ht="22.5" x14ac:dyDescent="0.25">
      <c r="C41" s="18"/>
      <c r="D41" s="20" t="s">
        <v>27</v>
      </c>
      <c r="E41" s="21">
        <v>340</v>
      </c>
      <c r="F41" s="22">
        <f t="shared" si="0"/>
        <v>7.2074739783333328</v>
      </c>
      <c r="G41" s="23"/>
      <c r="H41" s="23"/>
      <c r="I41" s="23">
        <f>I42</f>
        <v>3.6538859666666665</v>
      </c>
      <c r="J41" s="23">
        <f>J44</f>
        <v>3.5535880116666663</v>
      </c>
      <c r="K41" s="19"/>
    </row>
    <row r="42" spans="3:11" s="17" customFormat="1" ht="15" customHeight="1" x14ac:dyDescent="0.25">
      <c r="C42" s="18"/>
      <c r="D42" s="20" t="s">
        <v>18</v>
      </c>
      <c r="E42" s="21">
        <v>350</v>
      </c>
      <c r="F42" s="22">
        <f t="shared" si="0"/>
        <v>3.6538859666666665</v>
      </c>
      <c r="G42" s="23"/>
      <c r="H42" s="23"/>
      <c r="I42" s="23">
        <f>G40</f>
        <v>3.6538859666666665</v>
      </c>
      <c r="J42" s="23"/>
      <c r="K42" s="19"/>
    </row>
    <row r="43" spans="3:11" s="17" customFormat="1" ht="15" customHeight="1" x14ac:dyDescent="0.25">
      <c r="C43" s="18"/>
      <c r="D43" s="20" t="s">
        <v>19</v>
      </c>
      <c r="E43" s="21">
        <v>360</v>
      </c>
      <c r="F43" s="22">
        <f t="shared" si="0"/>
        <v>0</v>
      </c>
      <c r="G43" s="23"/>
      <c r="H43" s="23"/>
      <c r="I43" s="23"/>
      <c r="J43" s="23"/>
      <c r="K43" s="19"/>
    </row>
    <row r="44" spans="3:11" s="17" customFormat="1" ht="15" customHeight="1" x14ac:dyDescent="0.25">
      <c r="C44" s="18"/>
      <c r="D44" s="20" t="s">
        <v>20</v>
      </c>
      <c r="E44" s="21">
        <v>370</v>
      </c>
      <c r="F44" s="22">
        <f t="shared" si="0"/>
        <v>3.5535880116666663</v>
      </c>
      <c r="G44" s="23"/>
      <c r="H44" s="23"/>
      <c r="I44" s="23"/>
      <c r="J44" s="23">
        <f>J48+J55</f>
        <v>3.5535880116666663</v>
      </c>
      <c r="K44" s="19"/>
    </row>
    <row r="45" spans="3:11" s="17" customFormat="1" ht="15" customHeight="1" x14ac:dyDescent="0.25">
      <c r="C45" s="18"/>
      <c r="D45" s="20" t="s">
        <v>28</v>
      </c>
      <c r="E45" s="21">
        <v>380</v>
      </c>
      <c r="F45" s="22">
        <f t="shared" si="0"/>
        <v>0</v>
      </c>
      <c r="G45" s="23"/>
      <c r="H45" s="23"/>
      <c r="I45" s="23"/>
      <c r="J45" s="23"/>
      <c r="K45" s="19"/>
    </row>
    <row r="46" spans="3:11" s="17" customFormat="1" ht="15" customHeight="1" x14ac:dyDescent="0.25">
      <c r="C46" s="18"/>
      <c r="D46" s="20" t="s">
        <v>29</v>
      </c>
      <c r="E46" s="21">
        <v>390</v>
      </c>
      <c r="F46" s="22">
        <f t="shared" si="0"/>
        <v>4.448833333333333</v>
      </c>
      <c r="G46" s="23">
        <f t="shared" ref="G46:H46" si="3">G48</f>
        <v>0</v>
      </c>
      <c r="H46" s="23">
        <f t="shared" si="3"/>
        <v>0</v>
      </c>
      <c r="I46" s="23">
        <f>I48</f>
        <v>1.0227853216666667</v>
      </c>
      <c r="J46" s="23">
        <f>J48</f>
        <v>3.4260480116666665</v>
      </c>
      <c r="K46" s="19"/>
    </row>
    <row r="47" spans="3:11" s="17" customFormat="1" ht="22.5" x14ac:dyDescent="0.25">
      <c r="C47" s="18"/>
      <c r="D47" s="20" t="s">
        <v>30</v>
      </c>
      <c r="E47" s="21">
        <v>400</v>
      </c>
      <c r="F47" s="22">
        <f t="shared" si="0"/>
        <v>0</v>
      </c>
      <c r="G47" s="23"/>
      <c r="H47" s="23"/>
      <c r="I47" s="23"/>
      <c r="J47" s="23"/>
      <c r="K47" s="19"/>
    </row>
    <row r="48" spans="3:11" s="17" customFormat="1" ht="15" customHeight="1" x14ac:dyDescent="0.25">
      <c r="C48" s="18"/>
      <c r="D48" s="20" t="s">
        <v>31</v>
      </c>
      <c r="E48" s="21">
        <v>410</v>
      </c>
      <c r="F48" s="22">
        <f t="shared" si="0"/>
        <v>4.448833333333333</v>
      </c>
      <c r="G48" s="23">
        <f>('1квартал'!G48+'2квартал'!G48)/2</f>
        <v>0</v>
      </c>
      <c r="H48" s="23">
        <f>('1квартал'!H48+'2квартал'!H48)/2</f>
        <v>0</v>
      </c>
      <c r="I48" s="23">
        <f>('1квартал'!I48+'2квартал'!I48)/2</f>
        <v>1.0227853216666667</v>
      </c>
      <c r="J48" s="23">
        <f>('1квартал'!J48+'2квартал'!J48)/2</f>
        <v>3.4260480116666665</v>
      </c>
      <c r="K48" s="19"/>
    </row>
    <row r="49" spans="3:11" s="17" customFormat="1" ht="15" customHeight="1" x14ac:dyDescent="0.25">
      <c r="C49" s="18"/>
      <c r="D49" s="20" t="s">
        <v>42</v>
      </c>
      <c r="E49" s="21">
        <v>420</v>
      </c>
      <c r="F49" s="22">
        <f t="shared" si="0"/>
        <v>0</v>
      </c>
      <c r="G49" s="23"/>
      <c r="H49" s="23"/>
      <c r="I49" s="23"/>
      <c r="J49" s="23"/>
      <c r="K49" s="19"/>
    </row>
    <row r="50" spans="3:11" s="17" customFormat="1" ht="15" customHeight="1" x14ac:dyDescent="0.25">
      <c r="C50" s="18"/>
      <c r="D50" s="20" t="s">
        <v>33</v>
      </c>
      <c r="E50" s="21">
        <v>430</v>
      </c>
      <c r="F50" s="22">
        <f t="shared" si="0"/>
        <v>0</v>
      </c>
      <c r="G50" s="23"/>
      <c r="H50" s="23"/>
      <c r="I50" s="23"/>
      <c r="J50" s="23"/>
      <c r="K50" s="19"/>
    </row>
    <row r="51" spans="3:11" s="17" customFormat="1" ht="15" customHeight="1" x14ac:dyDescent="0.25">
      <c r="C51" s="18"/>
      <c r="D51" s="20" t="s">
        <v>34</v>
      </c>
      <c r="E51" s="21">
        <v>440</v>
      </c>
      <c r="F51" s="22">
        <f t="shared" si="0"/>
        <v>7.2074739783333328</v>
      </c>
      <c r="G51" s="23">
        <f>I42</f>
        <v>3.6538859666666665</v>
      </c>
      <c r="H51" s="23"/>
      <c r="I51" s="23">
        <f>J44</f>
        <v>3.5535880116666663</v>
      </c>
      <c r="J51" s="23"/>
      <c r="K51" s="19"/>
    </row>
    <row r="52" spans="3:11" s="17" customFormat="1" ht="15" customHeight="1" x14ac:dyDescent="0.25">
      <c r="C52" s="18"/>
      <c r="D52" s="20" t="s">
        <v>35</v>
      </c>
      <c r="E52" s="21">
        <v>450</v>
      </c>
      <c r="F52" s="22">
        <f t="shared" si="0"/>
        <v>0</v>
      </c>
      <c r="G52" s="23"/>
      <c r="H52" s="23"/>
      <c r="I52" s="23"/>
      <c r="J52" s="23"/>
      <c r="K52" s="19"/>
    </row>
    <row r="53" spans="3:11" s="17" customFormat="1" ht="22.5" x14ac:dyDescent="0.25">
      <c r="C53" s="18"/>
      <c r="D53" s="20" t="s">
        <v>36</v>
      </c>
      <c r="E53" s="21">
        <v>460</v>
      </c>
      <c r="F53" s="22">
        <f t="shared" si="0"/>
        <v>0</v>
      </c>
      <c r="G53" s="23"/>
      <c r="H53" s="23"/>
      <c r="I53" s="23"/>
      <c r="J53" s="23"/>
      <c r="K53" s="19"/>
    </row>
    <row r="54" spans="3:11" s="17" customFormat="1" ht="22.5" x14ac:dyDescent="0.25">
      <c r="C54" s="18"/>
      <c r="D54" s="20" t="s">
        <v>37</v>
      </c>
      <c r="E54" s="21">
        <v>470</v>
      </c>
      <c r="F54" s="22">
        <f t="shared" si="0"/>
        <v>0</v>
      </c>
      <c r="G54" s="23"/>
      <c r="H54" s="23"/>
      <c r="I54" s="23"/>
      <c r="J54" s="23"/>
      <c r="K54" s="19"/>
    </row>
    <row r="55" spans="3:11" s="17" customFormat="1" ht="15" customHeight="1" x14ac:dyDescent="0.25">
      <c r="C55" s="18"/>
      <c r="D55" s="20" t="s">
        <v>38</v>
      </c>
      <c r="E55" s="21">
        <v>480</v>
      </c>
      <c r="F55" s="22">
        <f t="shared" si="0"/>
        <v>0.18219999999999983</v>
      </c>
      <c r="G55" s="23">
        <f>('1квартал'!G55+'2квартал'!G55)/2</f>
        <v>0</v>
      </c>
      <c r="H55" s="23">
        <f>('1квартал'!H55+'2квартал'!H55)/2</f>
        <v>0</v>
      </c>
      <c r="I55" s="23">
        <f>('1квартал'!I55+'2квартал'!I55)/2</f>
        <v>5.4659999999999952E-2</v>
      </c>
      <c r="J55" s="23">
        <f>('1квартал'!J55+'2квартал'!J55)/2</f>
        <v>0.12753999999999988</v>
      </c>
      <c r="K55" s="19"/>
    </row>
    <row r="56" spans="3:11" s="17" customFormat="1" ht="15" customHeight="1" x14ac:dyDescent="0.25">
      <c r="C56" s="18"/>
      <c r="D56" s="20" t="s">
        <v>39</v>
      </c>
      <c r="E56" s="21">
        <v>490</v>
      </c>
      <c r="F56" s="22">
        <f t="shared" si="0"/>
        <v>0</v>
      </c>
      <c r="G56" s="23">
        <v>0</v>
      </c>
      <c r="H56" s="23">
        <v>0</v>
      </c>
      <c r="I56" s="23">
        <v>0</v>
      </c>
      <c r="J56" s="23">
        <v>0</v>
      </c>
      <c r="K56" s="19"/>
    </row>
    <row r="57" spans="3:11" s="17" customFormat="1" ht="15" customHeight="1" x14ac:dyDescent="0.25">
      <c r="C57" s="18"/>
      <c r="D57" s="20" t="s">
        <v>40</v>
      </c>
      <c r="E57" s="21">
        <v>500</v>
      </c>
      <c r="F57" s="22">
        <f t="shared" si="0"/>
        <v>0</v>
      </c>
      <c r="G57" s="22">
        <f>(G37+G41+G53)-(G46+G51+G52+G54+G55)</f>
        <v>0</v>
      </c>
      <c r="H57" s="22">
        <f>(H37+H41+H53)-(H46+H51+H52+H54+H55)</f>
        <v>0</v>
      </c>
      <c r="I57" s="22">
        <f>(I37+I41+I53)-(I46+I51+I52+I54+I55)</f>
        <v>0</v>
      </c>
      <c r="J57" s="22">
        <f>(J37+J41+J53)-(J46+J51+J52+J54+J55)</f>
        <v>0</v>
      </c>
      <c r="K57" s="19"/>
    </row>
    <row r="58" spans="3:11" s="17" customFormat="1" ht="15" customHeight="1" x14ac:dyDescent="0.25">
      <c r="C58" s="18"/>
      <c r="D58" s="48" t="s">
        <v>41</v>
      </c>
      <c r="E58" s="48"/>
      <c r="F58" s="48"/>
      <c r="G58" s="48"/>
      <c r="H58" s="48"/>
      <c r="I58" s="48"/>
      <c r="J58" s="48"/>
      <c r="K58" s="19"/>
    </row>
    <row r="59" spans="3:11" s="17" customFormat="1" ht="15" customHeight="1" x14ac:dyDescent="0.25">
      <c r="C59" s="18"/>
      <c r="D59" s="20" t="s">
        <v>43</v>
      </c>
      <c r="E59" s="21">
        <v>600</v>
      </c>
      <c r="F59" s="22">
        <f t="shared" si="0"/>
        <v>0</v>
      </c>
      <c r="G59" s="23"/>
      <c r="H59" s="23"/>
      <c r="I59" s="23"/>
      <c r="J59" s="23"/>
      <c r="K59" s="19"/>
    </row>
    <row r="60" spans="3:11" s="17" customFormat="1" ht="15" customHeight="1" x14ac:dyDescent="0.25">
      <c r="C60" s="18"/>
      <c r="D60" s="20" t="s">
        <v>44</v>
      </c>
      <c r="E60" s="21">
        <v>610</v>
      </c>
      <c r="F60" s="22">
        <f t="shared" si="0"/>
        <v>0</v>
      </c>
      <c r="G60" s="23"/>
      <c r="H60" s="23"/>
      <c r="I60" s="23"/>
      <c r="J60" s="23"/>
      <c r="K60" s="19"/>
    </row>
    <row r="61" spans="3:11" s="17" customFormat="1" ht="15" customHeight="1" x14ac:dyDescent="0.25">
      <c r="C61" s="18"/>
      <c r="D61" s="20" t="s">
        <v>45</v>
      </c>
      <c r="E61" s="21">
        <v>620</v>
      </c>
      <c r="F61" s="22">
        <f t="shared" si="0"/>
        <v>0</v>
      </c>
      <c r="G61" s="23"/>
      <c r="H61" s="23"/>
      <c r="I61" s="23"/>
      <c r="J61" s="23"/>
      <c r="K61" s="19"/>
    </row>
    <row r="62" spans="3:11" s="17" customFormat="1" ht="15" customHeight="1" x14ac:dyDescent="0.25">
      <c r="C62" s="18"/>
      <c r="D62" s="48" t="s">
        <v>46</v>
      </c>
      <c r="E62" s="48"/>
      <c r="F62" s="48"/>
      <c r="G62" s="48"/>
      <c r="H62" s="48"/>
      <c r="I62" s="48"/>
      <c r="J62" s="48"/>
      <c r="K62" s="19"/>
    </row>
    <row r="63" spans="3:11" s="17" customFormat="1" ht="22.5" x14ac:dyDescent="0.25">
      <c r="C63" s="18"/>
      <c r="D63" s="20" t="s">
        <v>47</v>
      </c>
      <c r="E63" s="21">
        <v>700</v>
      </c>
      <c r="F63" s="22">
        <f t="shared" si="0"/>
        <v>0</v>
      </c>
      <c r="G63" s="23"/>
      <c r="H63" s="23"/>
      <c r="I63" s="23"/>
      <c r="J63" s="23"/>
      <c r="K63" s="19"/>
    </row>
    <row r="64" spans="3:11" ht="15" customHeight="1" x14ac:dyDescent="0.25">
      <c r="C64" s="5"/>
      <c r="D64" s="20" t="s">
        <v>48</v>
      </c>
      <c r="E64" s="21">
        <v>710</v>
      </c>
      <c r="F64" s="22">
        <f t="shared" si="0"/>
        <v>0</v>
      </c>
      <c r="G64" s="24"/>
      <c r="H64" s="24"/>
      <c r="I64" s="24"/>
      <c r="J64" s="24"/>
      <c r="K64" s="14"/>
    </row>
    <row r="65" spans="3:12" ht="15" customHeight="1" x14ac:dyDescent="0.25">
      <c r="C65" s="5"/>
      <c r="D65" s="20" t="s">
        <v>49</v>
      </c>
      <c r="E65" s="21">
        <v>720</v>
      </c>
      <c r="F65" s="22">
        <f t="shared" si="0"/>
        <v>0</v>
      </c>
      <c r="G65" s="24"/>
      <c r="H65" s="24"/>
      <c r="I65" s="24"/>
      <c r="J65" s="24"/>
      <c r="K65" s="14"/>
    </row>
    <row r="66" spans="3:12" ht="15" customHeight="1" x14ac:dyDescent="0.25">
      <c r="C66" s="5"/>
      <c r="D66" s="20" t="s">
        <v>50</v>
      </c>
      <c r="E66" s="21">
        <v>730</v>
      </c>
      <c r="F66" s="22">
        <f t="shared" si="0"/>
        <v>0</v>
      </c>
      <c r="G66" s="24"/>
      <c r="H66" s="24"/>
      <c r="I66" s="24"/>
      <c r="J66" s="24"/>
      <c r="K66" s="14"/>
    </row>
    <row r="67" spans="3:12" ht="15" customHeight="1" x14ac:dyDescent="0.25">
      <c r="C67" s="5"/>
      <c r="D67" s="20" t="s">
        <v>51</v>
      </c>
      <c r="E67" s="21">
        <v>740</v>
      </c>
      <c r="F67" s="22">
        <f t="shared" si="0"/>
        <v>0</v>
      </c>
      <c r="G67" s="24"/>
      <c r="H67" s="24"/>
      <c r="I67" s="24"/>
      <c r="J67" s="24"/>
      <c r="K67" s="14"/>
    </row>
    <row r="68" spans="3:12" ht="22.5" x14ac:dyDescent="0.25">
      <c r="C68" s="5"/>
      <c r="D68" s="20" t="s">
        <v>52</v>
      </c>
      <c r="E68" s="21">
        <v>750</v>
      </c>
      <c r="F68" s="22">
        <f t="shared" si="0"/>
        <v>13082.897000000001</v>
      </c>
      <c r="G68" s="23">
        <f>'1квартал'!G68+'2квартал'!G68</f>
        <v>0</v>
      </c>
      <c r="H68" s="23">
        <f>'1квартал'!H68+'2квартал'!H68</f>
        <v>0</v>
      </c>
      <c r="I68" s="23">
        <f>'1квартал'!I68+'2квартал'!I68</f>
        <v>2602.0150000000003</v>
      </c>
      <c r="J68" s="23">
        <f>'1квартал'!J68+'2квартал'!J68</f>
        <v>10480.882000000001</v>
      </c>
      <c r="K68" s="14"/>
    </row>
    <row r="69" spans="3:12" ht="15" customHeight="1" x14ac:dyDescent="0.25">
      <c r="C69" s="5"/>
      <c r="D69" s="20" t="s">
        <v>48</v>
      </c>
      <c r="E69" s="21">
        <v>760</v>
      </c>
      <c r="F69" s="22">
        <f t="shared" si="0"/>
        <v>13082.897000000001</v>
      </c>
      <c r="G69" s="23">
        <f>'1квартал'!G69+'2квартал'!G69</f>
        <v>0</v>
      </c>
      <c r="H69" s="23">
        <f>'1квартал'!H69+'2квартал'!H69</f>
        <v>0</v>
      </c>
      <c r="I69" s="23">
        <f>'1квартал'!I69+'2квартал'!I69</f>
        <v>2602.0150000000003</v>
      </c>
      <c r="J69" s="23">
        <f>'1квартал'!J69+'2квартал'!J69</f>
        <v>10480.882000000001</v>
      </c>
      <c r="K69" s="14"/>
    </row>
    <row r="70" spans="3:12" ht="15" customHeight="1" x14ac:dyDescent="0.25">
      <c r="C70" s="5"/>
      <c r="D70" s="20" t="s">
        <v>49</v>
      </c>
      <c r="E70" s="21">
        <v>770</v>
      </c>
      <c r="F70" s="22">
        <f t="shared" si="0"/>
        <v>0</v>
      </c>
      <c r="G70" s="24"/>
      <c r="H70" s="24"/>
      <c r="I70" s="24"/>
      <c r="J70" s="24"/>
      <c r="K70" s="14"/>
    </row>
    <row r="71" spans="3:12" ht="15" customHeight="1" x14ac:dyDescent="0.25">
      <c r="C71" s="5"/>
      <c r="D71" s="20" t="s">
        <v>50</v>
      </c>
      <c r="E71" s="21">
        <v>780</v>
      </c>
      <c r="F71" s="22">
        <f t="shared" si="0"/>
        <v>0</v>
      </c>
      <c r="G71" s="24"/>
      <c r="H71" s="24"/>
      <c r="I71" s="24"/>
      <c r="J71" s="24"/>
      <c r="K71" s="14"/>
    </row>
    <row r="72" spans="3:12" ht="15" customHeight="1" x14ac:dyDescent="0.25">
      <c r="C72" s="5"/>
      <c r="D72" s="20" t="s">
        <v>51</v>
      </c>
      <c r="E72" s="21">
        <v>790</v>
      </c>
      <c r="F72" s="22">
        <f t="shared" si="0"/>
        <v>0</v>
      </c>
      <c r="G72" s="24"/>
      <c r="H72" s="24"/>
      <c r="I72" s="24"/>
      <c r="J72" s="24"/>
      <c r="K72" s="14"/>
    </row>
    <row r="73" spans="3:12" ht="15" customHeight="1" x14ac:dyDescent="0.25">
      <c r="C73" s="5"/>
      <c r="D73" s="48" t="s">
        <v>53</v>
      </c>
      <c r="E73" s="48"/>
      <c r="F73" s="48"/>
      <c r="G73" s="48"/>
      <c r="H73" s="48"/>
      <c r="I73" s="48"/>
      <c r="J73" s="48"/>
      <c r="K73" s="14"/>
    </row>
    <row r="74" spans="3:12" ht="22.5" x14ac:dyDescent="0.25">
      <c r="C74" s="5"/>
      <c r="D74" s="20" t="s">
        <v>47</v>
      </c>
      <c r="E74" s="21">
        <v>800</v>
      </c>
      <c r="F74" s="22">
        <f t="shared" si="0"/>
        <v>0</v>
      </c>
      <c r="G74" s="24"/>
      <c r="H74" s="24"/>
      <c r="I74" s="24"/>
      <c r="J74" s="24"/>
      <c r="K74" s="14"/>
    </row>
    <row r="75" spans="3:12" ht="15" customHeight="1" x14ac:dyDescent="0.25">
      <c r="C75" s="5"/>
      <c r="D75" s="20" t="s">
        <v>48</v>
      </c>
      <c r="E75" s="21">
        <v>810</v>
      </c>
      <c r="F75" s="22">
        <f t="shared" si="0"/>
        <v>0</v>
      </c>
      <c r="G75" s="24"/>
      <c r="H75" s="24"/>
      <c r="I75" s="24"/>
      <c r="J75" s="24"/>
      <c r="K75" s="14"/>
    </row>
    <row r="76" spans="3:12" ht="15" customHeight="1" x14ac:dyDescent="0.25">
      <c r="C76" s="5"/>
      <c r="D76" s="20" t="s">
        <v>49</v>
      </c>
      <c r="E76" s="21">
        <v>820</v>
      </c>
      <c r="F76" s="22">
        <f t="shared" si="0"/>
        <v>0</v>
      </c>
      <c r="G76" s="24"/>
      <c r="H76" s="24"/>
      <c r="I76" s="24"/>
      <c r="J76" s="24"/>
      <c r="K76" s="14"/>
    </row>
    <row r="77" spans="3:12" ht="15" customHeight="1" x14ac:dyDescent="0.25">
      <c r="C77" s="5"/>
      <c r="D77" s="20" t="s">
        <v>50</v>
      </c>
      <c r="E77" s="21">
        <v>830</v>
      </c>
      <c r="F77" s="22">
        <f t="shared" si="0"/>
        <v>0</v>
      </c>
      <c r="G77" s="24"/>
      <c r="H77" s="24"/>
      <c r="I77" s="24"/>
      <c r="J77" s="24"/>
      <c r="K77" s="14"/>
    </row>
    <row r="78" spans="3:12" ht="15" customHeight="1" x14ac:dyDescent="0.25">
      <c r="C78" s="5"/>
      <c r="D78" s="20" t="s">
        <v>51</v>
      </c>
      <c r="E78" s="21">
        <v>840</v>
      </c>
      <c r="F78" s="22">
        <f t="shared" si="0"/>
        <v>0</v>
      </c>
      <c r="G78" s="24"/>
      <c r="H78" s="24"/>
      <c r="I78" s="24"/>
      <c r="J78" s="24"/>
      <c r="K78" s="14"/>
    </row>
    <row r="79" spans="3:12" ht="22.5" x14ac:dyDescent="0.25">
      <c r="C79" s="5"/>
      <c r="D79" s="20" t="s">
        <v>52</v>
      </c>
      <c r="E79" s="21">
        <v>850</v>
      </c>
      <c r="F79" s="22">
        <f t="shared" si="0"/>
        <v>18028.232066</v>
      </c>
      <c r="G79" s="23">
        <f>'1квартал'!G79+'2квартал'!G79</f>
        <v>0</v>
      </c>
      <c r="H79" s="23">
        <f>'1квартал'!H79+'2квартал'!H79</f>
        <v>0</v>
      </c>
      <c r="I79" s="23">
        <f>'1квартал'!I79+'2квартал'!I79</f>
        <v>3585.5766699999995</v>
      </c>
      <c r="J79" s="23">
        <f>'1квартал'!J79+'2квартал'!J79</f>
        <v>14442.655396</v>
      </c>
      <c r="K79" s="26"/>
      <c r="L79" s="27"/>
    </row>
    <row r="80" spans="3:12" ht="15" customHeight="1" x14ac:dyDescent="0.25">
      <c r="C80" s="5"/>
      <c r="D80" s="20" t="s">
        <v>48</v>
      </c>
      <c r="E80" s="21">
        <v>860</v>
      </c>
      <c r="F80" s="22">
        <f t="shared" ref="F80:F86" si="4">SUM(G80:J80)</f>
        <v>18028.232066</v>
      </c>
      <c r="G80" s="23">
        <f>'1квартал'!G80+'2квартал'!G80</f>
        <v>0</v>
      </c>
      <c r="H80" s="23">
        <f>'1квартал'!H80+'2квартал'!H80</f>
        <v>0</v>
      </c>
      <c r="I80" s="23">
        <f>'1квартал'!I80+'2квартал'!I80</f>
        <v>3585.5766699999995</v>
      </c>
      <c r="J80" s="23">
        <f>'1квартал'!J80+'2квартал'!J80</f>
        <v>14442.655396</v>
      </c>
      <c r="K80" s="26"/>
      <c r="L80" s="27"/>
    </row>
    <row r="81" spans="3:19" ht="15" customHeight="1" x14ac:dyDescent="0.25">
      <c r="C81" s="5"/>
      <c r="D81" s="20" t="s">
        <v>49</v>
      </c>
      <c r="E81" s="21">
        <v>870</v>
      </c>
      <c r="F81" s="22">
        <f t="shared" si="4"/>
        <v>0</v>
      </c>
      <c r="G81" s="25"/>
      <c r="H81" s="25"/>
      <c r="I81" s="25"/>
      <c r="J81" s="25"/>
      <c r="K81" s="26"/>
      <c r="L81" s="27"/>
    </row>
    <row r="82" spans="3:19" ht="15" customHeight="1" x14ac:dyDescent="0.25">
      <c r="C82" s="5"/>
      <c r="D82" s="20" t="s">
        <v>50</v>
      </c>
      <c r="E82" s="21">
        <v>880</v>
      </c>
      <c r="F82" s="22">
        <f t="shared" si="4"/>
        <v>0</v>
      </c>
      <c r="G82" s="24"/>
      <c r="H82" s="24"/>
      <c r="I82" s="24"/>
      <c r="J82" s="24"/>
      <c r="K82" s="26"/>
      <c r="L82" s="27"/>
    </row>
    <row r="83" spans="3:19" ht="15" customHeight="1" x14ac:dyDescent="0.25">
      <c r="C83" s="5"/>
      <c r="D83" s="20" t="s">
        <v>51</v>
      </c>
      <c r="E83" s="21">
        <v>890</v>
      </c>
      <c r="F83" s="22">
        <f t="shared" si="4"/>
        <v>0</v>
      </c>
      <c r="G83" s="28"/>
      <c r="H83" s="28"/>
      <c r="I83" s="28"/>
      <c r="J83" s="28"/>
      <c r="K83" s="26"/>
      <c r="L83" s="27"/>
    </row>
    <row r="84" spans="3:19" ht="15" customHeight="1" x14ac:dyDescent="0.25">
      <c r="C84" s="5"/>
      <c r="D84" s="20" t="s">
        <v>54</v>
      </c>
      <c r="E84" s="21">
        <v>900</v>
      </c>
      <c r="F84" s="22">
        <f t="shared" si="4"/>
        <v>0</v>
      </c>
      <c r="G84" s="28"/>
      <c r="H84" s="28"/>
      <c r="I84" s="28"/>
      <c r="J84" s="28"/>
      <c r="K84" s="26"/>
      <c r="L84" s="27"/>
    </row>
    <row r="85" spans="3:19" ht="15" customHeight="1" x14ac:dyDescent="0.25">
      <c r="C85" s="5"/>
      <c r="D85" s="20" t="s">
        <v>51</v>
      </c>
      <c r="E85" s="21">
        <v>910</v>
      </c>
      <c r="F85" s="22">
        <f t="shared" si="4"/>
        <v>0</v>
      </c>
      <c r="G85" s="28"/>
      <c r="H85" s="28"/>
      <c r="I85" s="28"/>
      <c r="J85" s="28"/>
      <c r="K85" s="26"/>
      <c r="L85" s="27"/>
    </row>
    <row r="86" spans="3:19" ht="15" customHeight="1" x14ac:dyDescent="0.25">
      <c r="C86" s="5"/>
      <c r="D86" s="20" t="s">
        <v>50</v>
      </c>
      <c r="E86" s="21">
        <v>920</v>
      </c>
      <c r="F86" s="22">
        <f t="shared" si="4"/>
        <v>0</v>
      </c>
      <c r="G86" s="28"/>
      <c r="H86" s="28"/>
      <c r="I86" s="28"/>
      <c r="J86" s="28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F15:J35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F63:J72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F59:J61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F37:J57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VN983055:WVR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VID983055:VIH983075 VRZ983055:VSD983075 WBV983055:WBZ983075 WLR983055:WLV983075 F74:J8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</vt:i4>
      </vt:variant>
    </vt:vector>
  </HeadingPairs>
  <TitlesOfParts>
    <vt:vector size="36" baseType="lpstr">
      <vt:lpstr>январь</vt:lpstr>
      <vt:lpstr>февраль</vt:lpstr>
      <vt:lpstr>март</vt:lpstr>
      <vt:lpstr>1квартал</vt:lpstr>
      <vt:lpstr>апрель</vt:lpstr>
      <vt:lpstr>май</vt:lpstr>
      <vt:lpstr>июнь</vt:lpstr>
      <vt:lpstr>2квартал</vt:lpstr>
      <vt:lpstr>1полугодие</vt:lpstr>
      <vt:lpstr>июль</vt:lpstr>
      <vt:lpstr>август</vt:lpstr>
      <vt:lpstr>сентябрь</vt:lpstr>
      <vt:lpstr>3квартал</vt:lpstr>
      <vt:lpstr>октябрь</vt:lpstr>
      <vt:lpstr>ноябрь</vt:lpstr>
      <vt:lpstr>декабрь</vt:lpstr>
      <vt:lpstr>4квартал</vt:lpstr>
      <vt:lpstr>2018 год</vt:lpstr>
      <vt:lpstr>'1квартал'!Область_печати</vt:lpstr>
      <vt:lpstr>'1полугодие'!Область_печати</vt:lpstr>
      <vt:lpstr>'2018 год'!Область_печати</vt:lpstr>
      <vt:lpstr>'2квартал'!Область_печати</vt:lpstr>
      <vt:lpstr>'3квартал'!Область_печати</vt:lpstr>
      <vt:lpstr>'4квартал'!Область_печати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Irina Bukhmina</cp:lastModifiedBy>
  <cp:lastPrinted>2016-03-21T12:52:41Z</cp:lastPrinted>
  <dcterms:created xsi:type="dcterms:W3CDTF">2014-05-19T13:39:08Z</dcterms:created>
  <dcterms:modified xsi:type="dcterms:W3CDTF">2019-02-06T11:54:49Z</dcterms:modified>
</cp:coreProperties>
</file>